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IspisZahtjevaRviRazdobljaSumira" sheetId="1" r:id="rId1"/>
  </sheets>
  <definedNames>
    <definedName name="_xlnm._FilterDatabase" localSheetId="0" hidden="1">IspisZahtjevaRviRazdobljaSumira!$A$3:$L$104</definedName>
    <definedName name="_xlnm.Print_Area" localSheetId="0">IspisZahtjevaRviRazdobljaSumira!$A$1:$K$104</definedName>
    <definedName name="_xlnm.Print_Titles" localSheetId="0">IspisZahtjevaRviRazdobljaSumira!$3:$3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1" i="1" l="1"/>
  <c r="I64" i="1" l="1"/>
  <c r="G30" i="1" l="1"/>
  <c r="G53" i="1" l="1"/>
  <c r="H46" i="1"/>
  <c r="G46" i="1"/>
  <c r="H35" i="1" l="1"/>
  <c r="H74" i="1" l="1"/>
  <c r="G74" i="1"/>
  <c r="G72" i="1" l="1"/>
  <c r="H72" i="1" s="1"/>
  <c r="H63" i="1"/>
  <c r="G64" i="1" l="1"/>
  <c r="H64" i="1" s="1"/>
  <c r="G41" i="1" l="1"/>
  <c r="H62" i="1" l="1"/>
  <c r="H61" i="1"/>
  <c r="H60" i="1"/>
  <c r="H59" i="1"/>
  <c r="H58" i="1"/>
  <c r="H50" i="1" l="1"/>
  <c r="H49" i="1"/>
  <c r="H48" i="1"/>
  <c r="G87" i="1" l="1"/>
  <c r="H53" i="1" l="1"/>
  <c r="G51" i="1"/>
  <c r="H52" i="1" l="1"/>
  <c r="H51" i="1"/>
  <c r="G47" i="1"/>
  <c r="H47" i="1" s="1"/>
  <c r="H39" i="1"/>
  <c r="H45" i="1"/>
  <c r="H41" i="1"/>
  <c r="H14" i="1"/>
  <c r="H15" i="1"/>
  <c r="H80" i="1"/>
  <c r="H7" i="1"/>
  <c r="H16" i="1"/>
  <c r="H20" i="1"/>
  <c r="H32" i="1"/>
  <c r="H92" i="1"/>
  <c r="H93" i="1"/>
  <c r="H13" i="1"/>
  <c r="H5" i="1"/>
  <c r="H18" i="1"/>
  <c r="H86" i="1"/>
  <c r="H90" i="1"/>
  <c r="H17" i="1"/>
  <c r="H19" i="1"/>
  <c r="H6" i="1"/>
  <c r="H21" i="1"/>
  <c r="H24" i="1"/>
  <c r="H96" i="1"/>
  <c r="H98" i="1"/>
  <c r="F45" i="1" l="1"/>
  <c r="E45" i="1"/>
  <c r="F41" i="1"/>
  <c r="E41" i="1"/>
</calcChain>
</file>

<file path=xl/sharedStrings.xml><?xml version="1.0" encoding="utf-8"?>
<sst xmlns="http://schemas.openxmlformats.org/spreadsheetml/2006/main" count="277" uniqueCount="137">
  <si>
    <t>TRIBUTE - in TegRated and Innovative actions for sustainaBle mobiliTy upgradE</t>
  </si>
  <si>
    <t>GREENWAY ZAGREB / DG02 - SAVSKA RUTA</t>
  </si>
  <si>
    <t>METAR DO BOLJE KLIME</t>
  </si>
  <si>
    <t>INTERVENTNA MJERA ZA SMANJENJE OTPADA U GRADU ZAGREBU</t>
  </si>
  <si>
    <t>IZRADA STRATEGIJE ZELENE URBANE OBNOVE GRADA ZAGREBA</t>
  </si>
  <si>
    <t>Iznos EU sufinanciranja</t>
  </si>
  <si>
    <t>UČI-RADI-UPOZNAJ - URU</t>
  </si>
  <si>
    <t>Ugovoreni iznos projekta</t>
  </si>
  <si>
    <t>Naziv projekta</t>
  </si>
  <si>
    <t>Razdjel</t>
  </si>
  <si>
    <t>Naziv EU programa</t>
  </si>
  <si>
    <t>Europski fond za regionalni razvoj</t>
  </si>
  <si>
    <t>Fond solidarnosti Europske unije</t>
  </si>
  <si>
    <t>Tehnička pomoć Gradu Zagrebu za provedbu ITU mehanizma</t>
  </si>
  <si>
    <t>GENPROCURE - Gender Equality in public Procurement (GENPROCURE - Ravnopravnost spolova u javnoj nabavi)</t>
  </si>
  <si>
    <t>203,354.00</t>
  </si>
  <si>
    <t xml:space="preserve">Senior 2030 - Tematska mreža za politiku aktivnog starenja u Hrvatskoj </t>
  </si>
  <si>
    <t>Mladi mogu sve - Povjerenjem do posla</t>
  </si>
  <si>
    <t>Erasmus +</t>
  </si>
  <si>
    <t>Program međuregionalne suradnje INTEREG EUROPE 2021.-2027.</t>
  </si>
  <si>
    <t>Europski socijalni fond</t>
  </si>
  <si>
    <t>Operativni program Učinkoviti ljudski potencijali 2014. – 2020.</t>
  </si>
  <si>
    <t xml:space="preserve">Program međuregionalne suradnje INTERREG URBACT IV (2021-2027) </t>
  </si>
  <si>
    <t>PUSHED - Protect, Understand, Support: Help the Elderly</t>
  </si>
  <si>
    <t>Konkurentnost i kohezija 2014.-2020.</t>
  </si>
  <si>
    <t>Program međuregionalne suradnje INTERREG EUROPE</t>
  </si>
  <si>
    <t>Program međuregionalne suradnje INTERREG ADRION</t>
  </si>
  <si>
    <t>Program EU za okoliš i klimatske aktivnosti LIFE 2022</t>
  </si>
  <si>
    <t>Nacionalni plan oporavka i otpornosti</t>
  </si>
  <si>
    <t>Mehanizam za oporavak i otpornost</t>
  </si>
  <si>
    <t>Program međuregionalne suradnje INTERREG CENTRAL EUROPE</t>
  </si>
  <si>
    <t>Program jedinstvenog tržišta (SMP COSME)</t>
  </si>
  <si>
    <t>CoFarm4Cities - Creating a sustainable model for urban fringe farming in Central Europe as an effective tool to prevent urban sprawl and to transition to a more sustainable food system and society</t>
  </si>
  <si>
    <t>LIFE CROSS - CRoatian One-Stop-Shop</t>
  </si>
  <si>
    <t>LIFE LOOP - Local Ownership Of Power</t>
  </si>
  <si>
    <t>ZAGEE - Zagreb Energy Efficient City</t>
  </si>
  <si>
    <t>ProGIreg - Produktivna zelena infrastruktura za postindustrijsku urbanu obnovu</t>
  </si>
  <si>
    <t>Urban Prosperity 2030 - UP2030</t>
  </si>
  <si>
    <t>GreenScape CE - Climate-proof landscape through renaturing urban areas</t>
  </si>
  <si>
    <t>SOCRATES - Jačanje društvene ekonomije za poticanje inovativnosti i otpornosti regija</t>
  </si>
  <si>
    <t>GIFT - GREEN INFRASTRUCTURE FOR FORESTS AND TREES</t>
  </si>
  <si>
    <t>SOLIZAG - Solarizacija ustanova Grada Zagreba</t>
  </si>
  <si>
    <t>H2CE - Osnaživanje regija spremnih za vodik u Srednjoj Europi</t>
  </si>
  <si>
    <t>Rekonstrukcija i opremanje DV En ten tini, PO Sesvetska Selnica, NPOO.C3.1.R1-I1.01.0106</t>
  </si>
  <si>
    <t>Vraćanje u ispravno radno stanje infrastrukture i pogona u Osnovnoj školi Petra Zrinskog,  FS.GZ.01.026</t>
  </si>
  <si>
    <t>Vraćanje u ispravno radno stanje infrastrukture i pogona u Hotelijersko-turističkoj školi,  FS.GZ.01.027</t>
  </si>
  <si>
    <t>Vraćanje u ispravno radno stanje infrastrukture i pogona Učeničkog doma A. B. Bušić,  FS.GZ.01.033</t>
  </si>
  <si>
    <t>Vraćanje u ispravno radno stanje infrastrukture i pogona u Gornjogradskoj gimnaziji, FS.GZ.01.052</t>
  </si>
  <si>
    <t>Vraćanje u ispravno radno stanje infrastrukture i pogona u Prvoj ekonomskoj školi, FS.GZ.01.139</t>
  </si>
  <si>
    <t>Vraćanje u ispravno radno stanje infrastrukture i pogona u Gimnaziji Tituša Brezovačkog, FS.GZ.01.140</t>
  </si>
  <si>
    <t xml:space="preserve">Stručni odgoj i obrazovanje do usklađenosti i aktivacije života - SOOVICA </t>
  </si>
  <si>
    <t>Program Unije</t>
  </si>
  <si>
    <t>Europski socijalni fond plus</t>
  </si>
  <si>
    <t>Učinkoviti ljudski potencijali 2014.-2020.</t>
  </si>
  <si>
    <t>Financijski mehanizam Europskog gospodarskog prostora 2014.-2021.</t>
  </si>
  <si>
    <t>Naziv EU fonda</t>
  </si>
  <si>
    <t>Izgradnja reciklažnog dvorišta u gradskoj četvrti Podsused - Vrapče</t>
  </si>
  <si>
    <t>Modernizacija pješačkih pothodnika povezanih s javnim prijevozom na području Grada Zagreba</t>
  </si>
  <si>
    <t>CARES - Remote Healthcare for Silver Europe</t>
  </si>
  <si>
    <t>OBZOR 2020</t>
  </si>
  <si>
    <t>HORIZON EUROPE</t>
  </si>
  <si>
    <t>Energija i klimatske promjene</t>
  </si>
  <si>
    <t>AMIF - Asylum, Migration and Integration Fund (Fond za azil, migracije i integraciju)</t>
  </si>
  <si>
    <t>UNITES - Urban Integration Strategies through co-design</t>
  </si>
  <si>
    <t>Mreža gradova za zajedničko stanovanje - NETCO</t>
  </si>
  <si>
    <t>Cities4Refugees – Gradovi za izbjeglice</t>
  </si>
  <si>
    <t>Citizens, Equality, Rights and Values Programme - CERV (Građani, ravnopravnost, prava i vrijednosti)</t>
  </si>
  <si>
    <t>Izrada projektne dokumentacije i provedba mjera zaštite kompleksa nekadašnje pješačke vojarne – „Rudolfova vojarna“, Ulica Republike Austrije 18, Zagreb</t>
  </si>
  <si>
    <t xml:space="preserve">Izrada projektne dokumentacije i provedba mjera zaštite zgrade Gradske uprave - Područni ured Maksimir, Petrova ulica 116, Zagreb </t>
  </si>
  <si>
    <t xml:space="preserve">Izrada projektne dokumentacije i provedba mjera zaštite zgrade Gradske uprave - Područni ured Trnje, Ulica grada Vukovara 56-60, Zagreb </t>
  </si>
  <si>
    <t>Razdjel 005 GRADSKI URED ZA MJESNU SAMOUPRAVU, PROMET, CIVILNU ZAŠTITU I SIGURNOST</t>
  </si>
  <si>
    <t>Razdjel 008 GRADSKI URED ZA GOSPODARSTVO, EKOLOŠKU ODRŽIVOST I STRATEGIJSKO PLANIRANJE</t>
  </si>
  <si>
    <t>Razdjel 009 GRADSKI URED ZA OBRAZOVANJE, SPORT I MLADE</t>
  </si>
  <si>
    <t>Razdjel 012 GRADSKI URED ZA OBNOVU, IZGRADNJU, PROSTORNO UREĐENJE, GRADITELJSTVO I KOMUNALNE POSLOVE</t>
  </si>
  <si>
    <t>Razdjel 020 STRUČNA SLUŽBA GRADSKE UPRAVE</t>
  </si>
  <si>
    <t>Razdjel 021 GRADSKI URED ZA SOCIJALNU ZAŠTITU, ZDRAVSTVO, BRANITELJE I OSOBE S INVALIDITETOM</t>
  </si>
  <si>
    <t>Razdjel 024 GRADSKI URED ZA KULTURU I CIVILNO DRUŠTVO</t>
  </si>
  <si>
    <t>Ostvareni prihodi iz EU izvora u 2024.</t>
  </si>
  <si>
    <t>Ukupno ostvareni prihodi iz EU izvora od početka realizacije projekta do 31.12.2024.</t>
  </si>
  <si>
    <t>Izvršeni rashodi iz EU izvora u 2024.</t>
  </si>
  <si>
    <t>Stanje potraživanja na 31.12.2024.</t>
  </si>
  <si>
    <t>Stanje obveza na 31.12.2024.</t>
  </si>
  <si>
    <t>Rekonstrukcija i opremanje DV En ten tini, PO Sesvetska Sopnica NPOO.C3.1.R1-I1.01.0118</t>
  </si>
  <si>
    <t>Integrirani teritorijalni program 2021. - 2027.</t>
  </si>
  <si>
    <t>Sporazum o korištenju bespovratnih sredstava tehničke pomoći Integriranog teritorijalnog programa 2021. – 2027. za podršku provedbi funkcija Posredničkog tijela za odabir operacija</t>
  </si>
  <si>
    <t>AMIF-2023-TF2-AG</t>
  </si>
  <si>
    <t>60.630.48</t>
  </si>
  <si>
    <t>The EU Development Education and Awareness Raising - DEAR</t>
  </si>
  <si>
    <t>GEAR UP!</t>
  </si>
  <si>
    <t>Konsolidacija, inovacija i širenje učinkovite prakse integracije u Europi
- CONSOLIDATE</t>
  </si>
  <si>
    <t>PLAN EINSTEIN ACADEMY</t>
  </si>
  <si>
    <t>Rekonstrukcija i opremanje DV Medo Brundo PO Novi Retkovec,  NPOO.C3.1.R1-I1.01.0132</t>
  </si>
  <si>
    <t>Rekonstrukcija i opremanje DV Jabuka, PO Trnava,  NPOO.C3.1.R1-I1.01.0149</t>
  </si>
  <si>
    <t>Dogradnja i opremanje Dječjeg vrtića Sesvete PO Novo Brestje, NPOO.C3.1.R1-I1.02.0033</t>
  </si>
  <si>
    <t>Dogradnja i opremanje DV Matije Gupca, NPOO.C3.1.R1-I1.02.0035</t>
  </si>
  <si>
    <t>Dogradnja i opremanje DV Bajka, PO Ciglenica, NPOO.C3.1.R1-I1.02.0036</t>
  </si>
  <si>
    <t>Nadogradnja i opremanje Dječjeg vrtića Grigora Viteza, NPOO.C3.1.R1-I1.02.0039</t>
  </si>
  <si>
    <t>Rekonstrukcija i opremanje DV Kustošija, PO Gajnice, NPOO.C3.1.R1-I1.02.0031</t>
  </si>
  <si>
    <t>Rekonstrukcija i opremanje Dječjeg vrtića Poletarac, PO Studentski grad NPOO.C3.1.R1-I1.01.0247</t>
  </si>
  <si>
    <t>Izgradnja i opremanje Dječjeg vrtića Sesvetski Kraljevec, NPOO.C3.1.R1-I1.01.0110</t>
  </si>
  <si>
    <t>Izgradnja i opremanje Dječjeg vrtića Remetinec NPOO.C3.1.R1-I1.01.0125</t>
  </si>
  <si>
    <t>Izgradnja i opremanje Dječjeg vrtića Podbrežje NPOO.C3.1.R1-I1.01.0091</t>
  </si>
  <si>
    <t>Rekonstrukcija i opremanje Dječjeg vrtića Leptir, PO Cerje, NPOO.C3.1.R1-I1.01.0168</t>
  </si>
  <si>
    <t>Izgradnja i opremanje Dječjeg vrtića Borovje, NPOO.C3.1.R1-I1.01.0248</t>
  </si>
  <si>
    <t>Izgradnja i opremanje Djčjeg vrtića Lučko NPOO.C3.1.R1-I1.02.0032</t>
  </si>
  <si>
    <t>Gradska knjižnica Grada Zagreba i društveno-kulturni centar Paromlin</t>
  </si>
  <si>
    <t>Cjelovita obnova Psihijatrijske bolnice za djecu i mladež, Ivana Kukuljevića 11, Zagreb</t>
  </si>
  <si>
    <t>Cjelovita obnova Dječje bolnice Srebrnjak, Srebrnjak 100</t>
  </si>
  <si>
    <t>ZA-GREEN ELENA</t>
  </si>
  <si>
    <t>Cjelovita obnova Specijalne bolnice za plućne bolesti Zagreb, Rockefellerova 3</t>
  </si>
  <si>
    <t>Cjelovita obnova Doma zdravlja Zagreb -Centar, Laginjina 16</t>
  </si>
  <si>
    <t xml:space="preserve">Cjelovita obnova Doma zdravlja Zagreb - Centar, Remetinečki gaj 14 </t>
  </si>
  <si>
    <t>Rekonstrukcija okretišta Mihaljevac</t>
  </si>
  <si>
    <t>HORIZON 2020</t>
  </si>
  <si>
    <t xml:space="preserve">MicrovehicLE fOr staNd-Alone and shaReD mObility - LEONARDO </t>
  </si>
  <si>
    <t>Aktivacija zelenih dvorišta za ugljičnu neutralnost</t>
  </si>
  <si>
    <t>OBZOR EUROPE</t>
  </si>
  <si>
    <t>Program Učinkoviti ljudski potencijali 2021.-2027.</t>
  </si>
  <si>
    <t>Pomoćnici u nastavi/stručni komunikacijski posrednici kao potpora inkluzivnom obrazovanju, faza VI</t>
  </si>
  <si>
    <t>Pomoćnici u nastavi/stručni komunikacijski posrednici kao potpora inkluzivnom obrazovanju, faza VII</t>
  </si>
  <si>
    <t>CRISAFE - Critical infrastructure and population early warning systems for multi hazard cascading events</t>
  </si>
  <si>
    <t>URBAN E - e-Mobility, Infrastructure and Innovative Intermodal Services in Ljubljana, Bratislava and Zagreb</t>
  </si>
  <si>
    <t>Instrument za povezivanje Europe (CEF) 2014. − 2020.</t>
  </si>
  <si>
    <t>ARCADIA - TrAnsformative climate ResilienCe by nAture-baseD solutions in the contInentAl bio-geographical region</t>
  </si>
  <si>
    <t>BAUHAUS BITES - Positive Food Environments Fortified with Nature-Based Solutions and New European Bauhaus</t>
  </si>
  <si>
    <t>ECHO.B – Disaster Preparedness and Prevention</t>
  </si>
  <si>
    <t>Operativni program Učinkoviti ljudski potencijali 2021. – 2027.</t>
  </si>
  <si>
    <t>IZRADA SOCIJALNOG PLANA GRADA ZAGREBA</t>
  </si>
  <si>
    <t xml:space="preserve">Program transnacionalne suradnje dunavske regije 2021. - 2027. </t>
  </si>
  <si>
    <t xml:space="preserve">ACTIVATION 4 ALL </t>
  </si>
  <si>
    <t>ZAŽELI ZA POTREBITE GRADA ZAGREBA</t>
  </si>
  <si>
    <t>WE GENERATE Fellow City Programme</t>
  </si>
  <si>
    <t xml:space="preserve"> Fond za azil, migracije i integraciju </t>
  </si>
  <si>
    <t>MULTISENZORSKO ZRAČNO SNIMANJE RH ZA POTREBE PROCJENE SMANJENJA RIZIKA - POTRESNI RIZIK GRADA ZAGREBA</t>
  </si>
  <si>
    <t>Izgradnja i opremanje Dječjeg vrtića Sveta Klara, NPOO.C3.1.R1-I1.01.0100</t>
  </si>
  <si>
    <t>IZVJEŠTAJ O KORIŠTENJU SREDSTAVA FONDOVA EUROPSKE UNIJE</t>
  </si>
  <si>
    <r>
      <t xml:space="preserve">
</t>
    </r>
    <r>
      <rPr>
        <sz val="12"/>
        <rFont val="Arial"/>
        <family val="2"/>
        <charset val="238"/>
      </rPr>
      <t>U ovom izvještaju daju se podaci o ukupno ugovorenim i uplaćenim sredstvima fondova Europske unije od početka provedbe projekta zaključno s 2024., evidentiranim prihodima i primicima te rashodima i izdacima u 2024. kao i stanju obveza i potraživanja po sredstvima iz fondova Europske unije na kraju 2024.
Podaci su iskazani po modificiranom obračunskom načelu, odnosno u izvještaju su iskazani naplaćeni prihodi i nastali rashodi neovisno o plaćanju odnosno njihovom podmirenju.</t>
    </r>
    <r>
      <rPr>
        <b/>
        <sz val="12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</si>
</sst>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1A]#,##0.00;\-#,##0.00"/>
    <numFmt numFmtId="165" formatCode="#,##0.00\ _k_n"/>
    <numFmt numFmtId="166" formatCode="#,##0.00_ ;\-#,##0.00\ "/>
  </numFmts>
  <fonts count="11" x14ac:knownFonts="1">
    <font>
      <sz val="10"/>
      <name val="Arial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7030A0"/>
      <name val="Arial"/>
      <family val="2"/>
      <charset val="238"/>
    </font>
    <font>
      <sz val="12"/>
      <color rgb="FF7030A0"/>
      <name val="Arial"/>
      <family val="2"/>
      <charset val="238"/>
    </font>
    <font>
      <sz val="12"/>
      <name val="Arial"/>
      <family val="2"/>
      <charset val="238"/>
    </font>
    <font>
      <sz val="11.5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1" xfId="0" applyFont="1" applyFill="1" applyBorder="1" applyAlignment="1" applyProtection="1">
      <alignment vertical="center" wrapText="1" readingOrder="1"/>
      <protection locked="0"/>
    </xf>
    <xf numFmtId="0" fontId="1" fillId="0" borderId="1" xfId="0" applyFont="1" applyFill="1" applyBorder="1" applyAlignment="1" applyProtection="1">
      <alignment vertical="center" wrapText="1" readingOrder="1"/>
      <protection locked="0"/>
    </xf>
    <xf numFmtId="0" fontId="2" fillId="0" borderId="0" xfId="0" applyFont="1" applyFill="1"/>
    <xf numFmtId="4" fontId="0" fillId="0" borderId="0" xfId="0" applyNumberFormat="1"/>
    <xf numFmtId="4" fontId="1" fillId="0" borderId="0" xfId="0" applyNumberFormat="1" applyFont="1" applyFill="1"/>
    <xf numFmtId="4" fontId="1" fillId="0" borderId="0" xfId="0" applyNumberFormat="1" applyFont="1"/>
    <xf numFmtId="4" fontId="2" fillId="0" borderId="0" xfId="0" applyNumberFormat="1" applyFont="1" applyFill="1"/>
    <xf numFmtId="4" fontId="1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4" fontId="4" fillId="0" borderId="0" xfId="0" applyNumberFormat="1" applyFont="1" applyFill="1"/>
    <xf numFmtId="0" fontId="4" fillId="0" borderId="0" xfId="0" applyFont="1" applyFill="1"/>
    <xf numFmtId="4" fontId="5" fillId="0" borderId="0" xfId="0" applyNumberFormat="1" applyFont="1"/>
    <xf numFmtId="0" fontId="6" fillId="0" borderId="0" xfId="0" applyFont="1"/>
    <xf numFmtId="4" fontId="6" fillId="0" borderId="0" xfId="0" applyNumberFormat="1" applyFont="1"/>
    <xf numFmtId="164" fontId="1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4" fontId="1" fillId="0" borderId="0" xfId="0" applyNumberFormat="1" applyFont="1" applyFill="1" applyAlignment="1">
      <alignment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" fillId="0" borderId="1" xfId="0" applyFont="1" applyBorder="1" applyAlignment="1" applyProtection="1">
      <alignment vertical="center" wrapText="1" readingOrder="1"/>
      <protection locked="0"/>
    </xf>
    <xf numFmtId="0" fontId="1" fillId="0" borderId="2" xfId="0" applyFont="1" applyFill="1" applyBorder="1" applyAlignment="1" applyProtection="1">
      <alignment vertical="center" wrapText="1" readingOrder="1"/>
      <protection locked="0"/>
    </xf>
    <xf numFmtId="165" fontId="1" fillId="0" borderId="1" xfId="0" applyNumberFormat="1" applyFont="1" applyBorder="1" applyAlignment="1">
      <alignment vertical="center" wrapText="1"/>
    </xf>
    <xf numFmtId="4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1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1" fillId="0" borderId="2" xfId="0" applyFont="1" applyBorder="1" applyAlignment="1" applyProtection="1">
      <alignment vertical="center" wrapText="1" readingOrder="1"/>
      <protection locked="0"/>
    </xf>
    <xf numFmtId="0" fontId="2" fillId="0" borderId="2" xfId="0" applyFont="1" applyFill="1" applyBorder="1" applyAlignment="1" applyProtection="1">
      <alignment vertical="center" wrapText="1" readingOrder="1"/>
      <protection locked="0"/>
    </xf>
    <xf numFmtId="0" fontId="2" fillId="0" borderId="4" xfId="0" applyFont="1" applyFill="1" applyBorder="1" applyAlignment="1" applyProtection="1">
      <alignment vertical="center" wrapText="1" readingOrder="1"/>
      <protection locked="0"/>
    </xf>
    <xf numFmtId="0" fontId="2" fillId="0" borderId="5" xfId="0" applyFont="1" applyFill="1" applyBorder="1" applyAlignment="1" applyProtection="1">
      <alignment vertical="center" wrapText="1" readingOrder="1"/>
      <protection locked="0"/>
    </xf>
    <xf numFmtId="0" fontId="2" fillId="0" borderId="4" xfId="0" applyFont="1" applyBorder="1" applyAlignment="1" applyProtection="1">
      <alignment vertical="center" wrapText="1" readingOrder="1"/>
      <protection locked="0"/>
    </xf>
    <xf numFmtId="0" fontId="7" fillId="0" borderId="2" xfId="0" applyFont="1" applyFill="1" applyBorder="1" applyAlignment="1">
      <alignment horizontal="center" vertical="center" wrapText="1"/>
    </xf>
    <xf numFmtId="4" fontId="8" fillId="0" borderId="0" xfId="0" applyNumberFormat="1" applyFont="1" applyFill="1"/>
    <xf numFmtId="0" fontId="8" fillId="0" borderId="0" xfId="0" applyFont="1" applyFill="1"/>
    <xf numFmtId="4" fontId="8" fillId="0" borderId="0" xfId="0" applyNumberFormat="1" applyFont="1"/>
    <xf numFmtId="0" fontId="8" fillId="0" borderId="0" xfId="0" applyFont="1"/>
    <xf numFmtId="166" fontId="1" fillId="0" borderId="0" xfId="0" applyNumberFormat="1" applyFont="1" applyFill="1"/>
    <xf numFmtId="4" fontId="2" fillId="0" borderId="0" xfId="0" applyNumberFormat="1" applyFont="1" applyFill="1" applyAlignment="1">
      <alignment wrapText="1"/>
    </xf>
    <xf numFmtId="4" fontId="1" fillId="0" borderId="1" xfId="0" applyNumberFormat="1" applyFont="1" applyFill="1" applyBorder="1" applyAlignment="1" applyProtection="1">
      <alignment vertical="center" wrapText="1" readingOrder="1"/>
      <protection locked="0"/>
    </xf>
    <xf numFmtId="165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4" xfId="0" applyFont="1" applyFill="1" applyBorder="1" applyAlignment="1" applyProtection="1">
      <alignment vertical="center" wrapText="1" readingOrder="1"/>
      <protection locked="0"/>
    </xf>
    <xf numFmtId="164" fontId="1" fillId="0" borderId="2" xfId="0" applyNumberFormat="1" applyFont="1" applyBorder="1" applyAlignment="1" applyProtection="1">
      <alignment vertical="center" wrapText="1" readingOrder="1"/>
      <protection locked="0"/>
    </xf>
    <xf numFmtId="164" fontId="1" fillId="0" borderId="2" xfId="0" applyNumberFormat="1" applyFont="1" applyFill="1" applyBorder="1" applyAlignment="1" applyProtection="1">
      <alignment vertical="center" wrapText="1" readingOrder="1"/>
      <protection locked="0"/>
    </xf>
    <xf numFmtId="165" fontId="1" fillId="0" borderId="2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/>
    </xf>
    <xf numFmtId="164" fontId="0" fillId="0" borderId="1" xfId="0" applyNumberFormat="1" applyFont="1" applyBorder="1" applyAlignment="1" applyProtection="1">
      <alignment horizontal="right" vertical="center" readingOrder="1"/>
      <protection locked="0"/>
    </xf>
    <xf numFmtId="0" fontId="9" fillId="0" borderId="1" xfId="0" applyFont="1" applyFill="1" applyBorder="1" applyAlignment="1" applyProtection="1">
      <alignment vertical="center" wrapText="1" readingOrder="1"/>
      <protection locked="0"/>
    </xf>
    <xf numFmtId="164" fontId="9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9" fillId="0" borderId="1" xfId="0" applyNumberFormat="1" applyFont="1" applyBorder="1" applyAlignment="1" applyProtection="1">
      <alignment horizontal="right" vertical="center" wrapText="1" readingOrder="1"/>
      <protection locked="0"/>
    </xf>
    <xf numFmtId="4" fontId="1" fillId="0" borderId="5" xfId="0" applyNumberFormat="1" applyFont="1" applyBorder="1" applyAlignment="1">
      <alignment vertical="center" wrapText="1"/>
    </xf>
    <xf numFmtId="164" fontId="1" fillId="0" borderId="0" xfId="0" applyNumberFormat="1" applyFont="1" applyFill="1"/>
    <xf numFmtId="166" fontId="1" fillId="0" borderId="1" xfId="0" applyNumberFormat="1" applyFont="1" applyBorder="1" applyAlignment="1" applyProtection="1">
      <alignment horizontal="right" vertical="center" wrapText="1" readingOrder="1"/>
      <protection locked="0"/>
    </xf>
    <xf numFmtId="166" fontId="1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" fillId="0" borderId="1" xfId="0" applyFont="1" applyFill="1" applyBorder="1" applyAlignment="1">
      <alignment vertical="center" wrapText="1"/>
    </xf>
    <xf numFmtId="4" fontId="1" fillId="0" borderId="3" xfId="0" applyNumberFormat="1" applyFont="1" applyFill="1" applyBorder="1"/>
    <xf numFmtId="0" fontId="1" fillId="0" borderId="0" xfId="0" applyFont="1" applyBorder="1"/>
    <xf numFmtId="0" fontId="8" fillId="0" borderId="0" xfId="0" applyFont="1" applyBorder="1"/>
    <xf numFmtId="164" fontId="1" fillId="0" borderId="3" xfId="0" applyNumberFormat="1" applyFont="1" applyBorder="1" applyAlignment="1" applyProtection="1">
      <alignment horizontal="right" vertical="center" wrapText="1" readingOrder="1"/>
      <protection locked="0"/>
    </xf>
    <xf numFmtId="166" fontId="0" fillId="0" borderId="0" xfId="0" applyNumberFormat="1" applyBorder="1"/>
    <xf numFmtId="0" fontId="0" fillId="0" borderId="0" xfId="0" applyBorder="1"/>
    <xf numFmtId="0" fontId="0" fillId="0" borderId="3" xfId="0" applyBorder="1"/>
    <xf numFmtId="164" fontId="1" fillId="0" borderId="1" xfId="0" applyNumberFormat="1" applyFont="1" applyBorder="1" applyAlignment="1" applyProtection="1">
      <alignment horizontal="left" vertical="center" wrapText="1" readingOrder="1"/>
      <protection locked="0"/>
    </xf>
    <xf numFmtId="4" fontId="1" fillId="0" borderId="0" xfId="0" applyNumberFormat="1" applyFont="1" applyFill="1" applyAlignment="1">
      <alignment vertical="center"/>
    </xf>
    <xf numFmtId="165" fontId="1" fillId="0" borderId="2" xfId="0" applyNumberFormat="1" applyFont="1" applyBorder="1" applyAlignment="1">
      <alignment horizontal="right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3" fillId="2" borderId="6" xfId="0" applyFont="1" applyFill="1" applyBorder="1" applyAlignment="1" applyProtection="1">
      <alignment horizontal="left" vertical="center" wrapText="1" readingOrder="1"/>
      <protection locked="0"/>
    </xf>
    <xf numFmtId="0" fontId="3" fillId="2" borderId="7" xfId="0" applyFont="1" applyFill="1" applyBorder="1" applyAlignment="1" applyProtection="1">
      <alignment horizontal="left" vertical="center" wrapText="1" readingOrder="1"/>
      <protection locked="0"/>
    </xf>
    <xf numFmtId="0" fontId="3" fillId="2" borderId="8" xfId="0" applyFont="1" applyFill="1" applyBorder="1" applyAlignment="1" applyProtection="1">
      <alignment horizontal="left" vertical="center" wrapText="1" readingOrder="1"/>
      <protection locked="0"/>
    </xf>
    <xf numFmtId="0" fontId="1" fillId="0" borderId="2" xfId="0" applyFont="1" applyFill="1" applyBorder="1" applyAlignment="1" applyProtection="1">
      <alignment horizontal="left" vertical="center" wrapText="1" readingOrder="1"/>
      <protection locked="0"/>
    </xf>
    <xf numFmtId="0" fontId="1" fillId="0" borderId="5" xfId="0" applyFont="1" applyFill="1" applyBorder="1" applyAlignment="1" applyProtection="1">
      <alignment horizontal="left" vertical="center" wrapText="1" readingOrder="1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 readingOrder="1"/>
      <protection locked="0"/>
    </xf>
    <xf numFmtId="0" fontId="1" fillId="0" borderId="5" xfId="0" applyFont="1" applyBorder="1" applyAlignment="1" applyProtection="1">
      <alignment horizontal="left" vertical="center" wrapText="1" readingOrder="1"/>
      <protection locked="0"/>
    </xf>
    <xf numFmtId="0" fontId="10" fillId="0" borderId="0" xfId="0" applyFont="1" applyAlignment="1"/>
    <xf numFmtId="0" fontId="10" fillId="0" borderId="9" xfId="0" applyFont="1" applyBorder="1" applyAlignment="1">
      <alignment horizontal="left" wrapText="1"/>
    </xf>
    <xf numFmtId="0" fontId="10" fillId="0" borderId="9" xfId="0" applyFont="1" applyBorder="1" applyAlignment="1">
      <alignment horizontal="left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366FF"/>
      <rgbColor rgb="00FFFFFF"/>
      <rgbColor rgb="00757575"/>
      <rgbColor rgb="00FFFFFF"/>
      <rgbColor rgb="00000080"/>
      <rgbColor rgb="000000CE"/>
      <rgbColor rgb="00FEDE01"/>
      <rgbColor rgb="00000000"/>
      <rgbColor rgb="00FFEE75"/>
      <rgbColor rgb="00FFFF97"/>
      <rgbColor rgb="009CA9FE"/>
      <rgbColor rgb="00C1C1FF"/>
      <rgbColor rgb="00E1E1FF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0"/>
  <sheetViews>
    <sheetView showGridLines="0" tabSelected="1" zoomScale="91" zoomScaleNormal="91" workbookViewId="0">
      <pane ySplit="3" topLeftCell="A124" activePane="bottomLeft" state="frozenSplit"/>
      <selection pane="bottomLeft" activeCell="C38" sqref="C38"/>
    </sheetView>
  </sheetViews>
  <sheetFormatPr defaultRowHeight="12.75" x14ac:dyDescent="0.2"/>
  <cols>
    <col min="1" max="1" width="9.42578125" customWidth="1"/>
    <col min="2" max="2" width="33" customWidth="1"/>
    <col min="3" max="3" width="33.85546875" customWidth="1"/>
    <col min="4" max="4" width="67" customWidth="1"/>
    <col min="5" max="6" width="19.140625" customWidth="1"/>
    <col min="7" max="8" width="15.140625" customWidth="1"/>
    <col min="9" max="9" width="16.42578125" customWidth="1"/>
    <col min="10" max="10" width="15" customWidth="1"/>
    <col min="11" max="11" width="14.7109375" customWidth="1"/>
    <col min="12" max="12" width="24" style="6" customWidth="1"/>
    <col min="13" max="13" width="13.140625" customWidth="1"/>
    <col min="15" max="15" width="12.5703125" style="6" customWidth="1"/>
    <col min="16" max="16" width="43" customWidth="1"/>
    <col min="17" max="17" width="14.28515625" customWidth="1"/>
  </cols>
  <sheetData>
    <row r="1" spans="1:20" ht="21.75" customHeight="1" x14ac:dyDescent="0.25">
      <c r="A1" s="81" t="s">
        <v>135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20" ht="61.5" customHeight="1" x14ac:dyDescent="0.25">
      <c r="A2" s="82" t="s">
        <v>136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20" ht="123" customHeight="1" x14ac:dyDescent="0.2">
      <c r="A3" s="33" t="s">
        <v>9</v>
      </c>
      <c r="B3" s="33" t="s">
        <v>10</v>
      </c>
      <c r="C3" s="33" t="s">
        <v>55</v>
      </c>
      <c r="D3" s="33" t="s">
        <v>8</v>
      </c>
      <c r="E3" s="33" t="s">
        <v>7</v>
      </c>
      <c r="F3" s="33" t="s">
        <v>5</v>
      </c>
      <c r="G3" s="33" t="s">
        <v>77</v>
      </c>
      <c r="H3" s="33" t="s">
        <v>78</v>
      </c>
      <c r="I3" s="33" t="s">
        <v>79</v>
      </c>
      <c r="J3" s="33" t="s">
        <v>80</v>
      </c>
      <c r="K3" s="33" t="s">
        <v>81</v>
      </c>
      <c r="L3" s="13"/>
      <c r="M3" s="14"/>
      <c r="N3" s="14"/>
      <c r="O3" s="15"/>
    </row>
    <row r="4" spans="1:20" s="35" customFormat="1" ht="27.95" customHeight="1" x14ac:dyDescent="0.2">
      <c r="A4" s="72" t="s">
        <v>70</v>
      </c>
      <c r="B4" s="73"/>
      <c r="C4" s="73"/>
      <c r="D4" s="73"/>
      <c r="E4" s="73"/>
      <c r="F4" s="73"/>
      <c r="G4" s="73"/>
      <c r="H4" s="73"/>
      <c r="I4" s="73"/>
      <c r="J4" s="73"/>
      <c r="K4" s="74"/>
      <c r="L4" s="34"/>
      <c r="O4" s="34"/>
    </row>
    <row r="5" spans="1:20" s="5" customFormat="1" ht="25.5" x14ac:dyDescent="0.2">
      <c r="A5" s="30"/>
      <c r="B5" s="4" t="s">
        <v>24</v>
      </c>
      <c r="C5" s="4" t="s">
        <v>11</v>
      </c>
      <c r="D5" s="4" t="s">
        <v>133</v>
      </c>
      <c r="E5" s="16">
        <v>4101296.04</v>
      </c>
      <c r="F5" s="16">
        <v>3486101.67</v>
      </c>
      <c r="G5" s="16">
        <v>1083826.56</v>
      </c>
      <c r="H5" s="16">
        <f>1997823.92+G5</f>
        <v>3081650.48</v>
      </c>
      <c r="I5" s="16">
        <v>0</v>
      </c>
      <c r="J5" s="16">
        <v>0</v>
      </c>
      <c r="K5" s="16">
        <v>0</v>
      </c>
      <c r="L5" s="9"/>
      <c r="O5" s="9"/>
    </row>
    <row r="6" spans="1:20" s="5" customFormat="1" ht="27.95" customHeight="1" x14ac:dyDescent="0.2">
      <c r="A6" s="30"/>
      <c r="B6" s="4" t="s">
        <v>26</v>
      </c>
      <c r="C6" s="4" t="s">
        <v>11</v>
      </c>
      <c r="D6" s="4" t="s">
        <v>0</v>
      </c>
      <c r="E6" s="16">
        <v>350000</v>
      </c>
      <c r="F6" s="16">
        <v>297500</v>
      </c>
      <c r="G6" s="16">
        <v>80969.86</v>
      </c>
      <c r="H6" s="16">
        <f>186061.01+G6</f>
        <v>267030.87</v>
      </c>
      <c r="I6" s="16">
        <v>0</v>
      </c>
      <c r="J6" s="16">
        <v>0</v>
      </c>
      <c r="K6" s="16">
        <v>0</v>
      </c>
      <c r="L6" s="9"/>
      <c r="O6" s="9"/>
    </row>
    <row r="7" spans="1:20" s="1" customFormat="1" ht="27.95" customHeight="1" x14ac:dyDescent="0.2">
      <c r="A7" s="30"/>
      <c r="B7" s="4" t="s">
        <v>24</v>
      </c>
      <c r="C7" s="4" t="s">
        <v>11</v>
      </c>
      <c r="D7" s="4" t="s">
        <v>1</v>
      </c>
      <c r="E7" s="16">
        <v>897542.9</v>
      </c>
      <c r="F7" s="16">
        <v>759828.3</v>
      </c>
      <c r="G7" s="16">
        <v>225884.94</v>
      </c>
      <c r="H7" s="16">
        <f>456543.41+G7</f>
        <v>682428.35</v>
      </c>
      <c r="I7" s="16">
        <v>0</v>
      </c>
      <c r="J7" s="16">
        <v>0</v>
      </c>
      <c r="K7" s="16">
        <v>0</v>
      </c>
      <c r="L7" s="17"/>
      <c r="O7" s="7"/>
      <c r="P7" s="7"/>
    </row>
    <row r="8" spans="1:20" s="5" customFormat="1" ht="27.95" customHeight="1" x14ac:dyDescent="0.2">
      <c r="A8" s="30"/>
      <c r="B8" s="4" t="s">
        <v>113</v>
      </c>
      <c r="C8" s="4" t="s">
        <v>51</v>
      </c>
      <c r="D8" s="4" t="s">
        <v>114</v>
      </c>
      <c r="E8" s="16">
        <v>30000</v>
      </c>
      <c r="F8" s="16">
        <v>30000</v>
      </c>
      <c r="G8" s="16">
        <v>30000</v>
      </c>
      <c r="H8" s="16">
        <v>30000</v>
      </c>
      <c r="I8" s="16">
        <v>0</v>
      </c>
      <c r="J8" s="16">
        <v>0</v>
      </c>
      <c r="K8" s="16">
        <v>15869.92</v>
      </c>
      <c r="L8" s="9"/>
      <c r="O8" s="9"/>
    </row>
    <row r="9" spans="1:20" s="5" customFormat="1" ht="27.95" customHeight="1" x14ac:dyDescent="0.2">
      <c r="A9" s="30"/>
      <c r="B9" s="4" t="s">
        <v>125</v>
      </c>
      <c r="C9" s="4" t="s">
        <v>51</v>
      </c>
      <c r="D9" s="4" t="s">
        <v>120</v>
      </c>
      <c r="E9" s="19">
        <v>47468.41</v>
      </c>
      <c r="F9" s="19">
        <v>41348</v>
      </c>
      <c r="G9" s="19">
        <v>28243.599999999999</v>
      </c>
      <c r="H9" s="19">
        <v>28243.599999999999</v>
      </c>
      <c r="I9" s="16">
        <v>0</v>
      </c>
      <c r="J9" s="16">
        <v>0</v>
      </c>
      <c r="K9" s="16">
        <v>0</v>
      </c>
      <c r="L9" s="39"/>
      <c r="O9" s="9"/>
      <c r="P9" s="9"/>
    </row>
    <row r="10" spans="1:20" s="5" customFormat="1" ht="27.95" customHeight="1" x14ac:dyDescent="0.2">
      <c r="A10" s="31"/>
      <c r="B10" s="4" t="s">
        <v>122</v>
      </c>
      <c r="C10" s="4" t="s">
        <v>51</v>
      </c>
      <c r="D10" s="4" t="s">
        <v>121</v>
      </c>
      <c r="E10" s="19">
        <v>148242</v>
      </c>
      <c r="F10" s="19">
        <v>126006</v>
      </c>
      <c r="G10" s="19">
        <v>29795.7</v>
      </c>
      <c r="H10" s="19">
        <v>124889.11</v>
      </c>
      <c r="I10" s="16">
        <v>0</v>
      </c>
      <c r="J10" s="16">
        <v>0</v>
      </c>
      <c r="K10" s="16">
        <v>0</v>
      </c>
      <c r="L10" s="9"/>
      <c r="O10" s="9"/>
    </row>
    <row r="11" spans="1:20" s="37" customFormat="1" ht="27.95" customHeight="1" x14ac:dyDescent="0.2">
      <c r="A11" s="72" t="s">
        <v>71</v>
      </c>
      <c r="B11" s="73"/>
      <c r="C11" s="73"/>
      <c r="D11" s="73"/>
      <c r="E11" s="73"/>
      <c r="F11" s="73"/>
      <c r="G11" s="73"/>
      <c r="H11" s="73"/>
      <c r="I11" s="73"/>
      <c r="J11" s="73"/>
      <c r="K11" s="74"/>
      <c r="L11" s="36"/>
      <c r="O11" s="36"/>
    </row>
    <row r="12" spans="1:20" s="5" customFormat="1" ht="27.95" customHeight="1" x14ac:dyDescent="0.2">
      <c r="A12" s="30"/>
      <c r="B12" s="4" t="s">
        <v>28</v>
      </c>
      <c r="C12" s="4" t="s">
        <v>29</v>
      </c>
      <c r="D12" s="4" t="s">
        <v>4</v>
      </c>
      <c r="E12" s="16">
        <v>28037.69</v>
      </c>
      <c r="F12" s="16">
        <v>28037.69</v>
      </c>
      <c r="G12" s="16">
        <v>28037.45</v>
      </c>
      <c r="H12" s="16">
        <v>28037.45</v>
      </c>
      <c r="I12" s="16">
        <v>0</v>
      </c>
      <c r="J12" s="16">
        <v>0</v>
      </c>
      <c r="K12" s="16">
        <v>0</v>
      </c>
      <c r="L12" s="9"/>
      <c r="O12" s="9"/>
    </row>
    <row r="13" spans="1:20" s="5" customFormat="1" ht="27.95" customHeight="1" x14ac:dyDescent="0.2">
      <c r="A13" s="30"/>
      <c r="B13" s="4" t="s">
        <v>61</v>
      </c>
      <c r="C13" s="4" t="s">
        <v>54</v>
      </c>
      <c r="D13" s="4" t="s">
        <v>2</v>
      </c>
      <c r="E13" s="16">
        <v>13440.56</v>
      </c>
      <c r="F13" s="16">
        <v>13440.56</v>
      </c>
      <c r="G13" s="16">
        <v>1638.99</v>
      </c>
      <c r="H13" s="16">
        <f>11719.55+G13</f>
        <v>13358.539999999999</v>
      </c>
      <c r="I13" s="16">
        <v>0</v>
      </c>
      <c r="J13" s="16">
        <v>0</v>
      </c>
      <c r="K13" s="16">
        <v>0</v>
      </c>
      <c r="L13" s="9"/>
      <c r="O13" s="9"/>
    </row>
    <row r="14" spans="1:20" s="5" customFormat="1" ht="27.95" customHeight="1" x14ac:dyDescent="0.2">
      <c r="A14" s="30"/>
      <c r="B14" s="4" t="s">
        <v>61</v>
      </c>
      <c r="C14" s="4" t="s">
        <v>54</v>
      </c>
      <c r="D14" s="4" t="s">
        <v>41</v>
      </c>
      <c r="E14" s="16">
        <v>1126037.3400000001</v>
      </c>
      <c r="F14" s="16">
        <v>957131.74</v>
      </c>
      <c r="G14" s="16">
        <v>580708.5</v>
      </c>
      <c r="H14" s="16">
        <f>412735.470602562+G14</f>
        <v>993443.97060256195</v>
      </c>
      <c r="I14" s="16">
        <v>164715.85999999999</v>
      </c>
      <c r="J14" s="16">
        <v>0</v>
      </c>
      <c r="K14" s="16">
        <v>0</v>
      </c>
      <c r="L14" s="9"/>
      <c r="O14" s="9"/>
    </row>
    <row r="15" spans="1:20" s="5" customFormat="1" ht="27.95" customHeight="1" x14ac:dyDescent="0.2">
      <c r="A15" s="30"/>
      <c r="B15" s="4" t="s">
        <v>24</v>
      </c>
      <c r="C15" s="4" t="s">
        <v>11</v>
      </c>
      <c r="D15" s="4" t="s">
        <v>3</v>
      </c>
      <c r="E15" s="16">
        <v>12419657.199999999</v>
      </c>
      <c r="F15" s="16">
        <v>10044276.189999999</v>
      </c>
      <c r="G15" s="16">
        <v>34495.11</v>
      </c>
      <c r="H15" s="16">
        <f>10214974.57+G15</f>
        <v>10249469.68</v>
      </c>
      <c r="I15" s="16">
        <v>34495.11</v>
      </c>
      <c r="J15" s="16">
        <v>0</v>
      </c>
      <c r="K15" s="16">
        <v>0</v>
      </c>
      <c r="L15" s="9"/>
      <c r="O15" s="9"/>
    </row>
    <row r="16" spans="1:20" s="5" customFormat="1" ht="27.95" customHeight="1" x14ac:dyDescent="0.2">
      <c r="A16" s="30"/>
      <c r="B16" s="4" t="s">
        <v>24</v>
      </c>
      <c r="C16" s="4" t="s">
        <v>11</v>
      </c>
      <c r="D16" s="4" t="s">
        <v>35</v>
      </c>
      <c r="E16" s="16">
        <v>4618029.84</v>
      </c>
      <c r="F16" s="16">
        <v>1876140.28</v>
      </c>
      <c r="G16" s="16">
        <v>8038.86</v>
      </c>
      <c r="H16" s="16">
        <f>1676998.49+G16</f>
        <v>1685037.35</v>
      </c>
      <c r="I16" s="16">
        <v>0</v>
      </c>
      <c r="J16" s="16">
        <v>0</v>
      </c>
      <c r="K16" s="16">
        <v>0</v>
      </c>
      <c r="L16" s="11"/>
      <c r="M16" s="12"/>
      <c r="N16" s="12"/>
      <c r="O16" s="11"/>
      <c r="P16" s="12"/>
      <c r="Q16" s="12"/>
      <c r="R16" s="12"/>
      <c r="S16" s="12"/>
      <c r="T16" s="12"/>
    </row>
    <row r="17" spans="1:20" s="5" customFormat="1" ht="27.95" customHeight="1" x14ac:dyDescent="0.2">
      <c r="A17" s="30"/>
      <c r="B17" s="4" t="s">
        <v>25</v>
      </c>
      <c r="C17" s="4" t="s">
        <v>11</v>
      </c>
      <c r="D17" s="4" t="s">
        <v>42</v>
      </c>
      <c r="E17" s="16">
        <v>79800</v>
      </c>
      <c r="F17" s="16">
        <v>63840</v>
      </c>
      <c r="G17" s="16">
        <v>18064.47</v>
      </c>
      <c r="H17" s="16">
        <f>+G17</f>
        <v>18064.47</v>
      </c>
      <c r="I17" s="16">
        <v>26627.52</v>
      </c>
      <c r="J17" s="16">
        <v>15490.24</v>
      </c>
      <c r="K17" s="16">
        <v>0</v>
      </c>
      <c r="L17" s="9"/>
      <c r="O17" s="9"/>
    </row>
    <row r="18" spans="1:20" s="5" customFormat="1" ht="27.95" customHeight="1" x14ac:dyDescent="0.2">
      <c r="A18" s="30"/>
      <c r="B18" s="4" t="s">
        <v>30</v>
      </c>
      <c r="C18" s="4" t="s">
        <v>11</v>
      </c>
      <c r="D18" s="4" t="s">
        <v>40</v>
      </c>
      <c r="E18" s="16">
        <v>174988</v>
      </c>
      <c r="F18" s="16">
        <v>139998.39999999999</v>
      </c>
      <c r="G18" s="16">
        <v>35056.25</v>
      </c>
      <c r="H18" s="16">
        <f>+G18</f>
        <v>35056.25</v>
      </c>
      <c r="I18" s="16">
        <v>51041.98</v>
      </c>
      <c r="J18" s="16">
        <v>31711.58</v>
      </c>
      <c r="K18" s="16">
        <v>0</v>
      </c>
      <c r="L18" s="11"/>
      <c r="M18" s="12"/>
      <c r="N18" s="12"/>
      <c r="O18" s="11"/>
      <c r="P18" s="12"/>
      <c r="Q18" s="12"/>
      <c r="R18" s="12"/>
      <c r="S18" s="12"/>
      <c r="T18" s="12"/>
    </row>
    <row r="19" spans="1:20" s="1" customFormat="1" ht="39.75" customHeight="1" x14ac:dyDescent="0.2">
      <c r="A19" s="30"/>
      <c r="B19" s="4" t="s">
        <v>30</v>
      </c>
      <c r="C19" s="4" t="s">
        <v>11</v>
      </c>
      <c r="D19" s="4" t="s">
        <v>32</v>
      </c>
      <c r="E19" s="16">
        <v>326279.59999999998</v>
      </c>
      <c r="F19" s="16">
        <v>261023.68</v>
      </c>
      <c r="G19" s="16">
        <v>38787.11</v>
      </c>
      <c r="H19" s="16">
        <f>+G19</f>
        <v>38787.11</v>
      </c>
      <c r="I19" s="16">
        <v>56035.360000000001</v>
      </c>
      <c r="J19" s="16">
        <v>32595.48</v>
      </c>
      <c r="K19" s="16">
        <v>0</v>
      </c>
      <c r="L19" s="7"/>
      <c r="O19" s="7"/>
    </row>
    <row r="20" spans="1:20" s="5" customFormat="1" ht="27.95" customHeight="1" x14ac:dyDescent="0.2">
      <c r="A20" s="30"/>
      <c r="B20" s="4" t="s">
        <v>30</v>
      </c>
      <c r="C20" s="4" t="s">
        <v>11</v>
      </c>
      <c r="D20" s="4" t="s">
        <v>38</v>
      </c>
      <c r="E20" s="16">
        <v>183600</v>
      </c>
      <c r="F20" s="16">
        <v>146880</v>
      </c>
      <c r="G20" s="16">
        <v>55539.8</v>
      </c>
      <c r="H20" s="16">
        <f>+G20</f>
        <v>55539.8</v>
      </c>
      <c r="I20" s="16">
        <v>39603.29</v>
      </c>
      <c r="J20" s="16">
        <v>0</v>
      </c>
      <c r="K20" s="16">
        <v>0</v>
      </c>
      <c r="L20" s="9"/>
      <c r="O20" s="9"/>
    </row>
    <row r="21" spans="1:20" s="5" customFormat="1" ht="27.95" customHeight="1" x14ac:dyDescent="0.2">
      <c r="A21" s="30"/>
      <c r="B21" s="4" t="s">
        <v>59</v>
      </c>
      <c r="C21" s="4" t="s">
        <v>51</v>
      </c>
      <c r="D21" s="4" t="s">
        <v>36</v>
      </c>
      <c r="E21" s="16">
        <v>1129039.75</v>
      </c>
      <c r="F21" s="16">
        <v>1129039.75</v>
      </c>
      <c r="G21" s="16">
        <v>329482.36</v>
      </c>
      <c r="H21" s="16">
        <f>799557.39+G21</f>
        <v>1129039.75</v>
      </c>
      <c r="I21" s="16">
        <v>10625</v>
      </c>
      <c r="J21" s="16">
        <v>0</v>
      </c>
      <c r="K21" s="16">
        <v>0</v>
      </c>
      <c r="L21" s="9"/>
      <c r="O21" s="9"/>
    </row>
    <row r="22" spans="1:20" s="5" customFormat="1" ht="27.95" customHeight="1" x14ac:dyDescent="0.2">
      <c r="A22" s="30"/>
      <c r="B22" s="4" t="s">
        <v>60</v>
      </c>
      <c r="C22" s="4" t="s">
        <v>51</v>
      </c>
      <c r="D22" s="4" t="s">
        <v>37</v>
      </c>
      <c r="E22" s="16">
        <v>163241.25</v>
      </c>
      <c r="F22" s="16">
        <v>163241.25</v>
      </c>
      <c r="G22" s="16">
        <v>0</v>
      </c>
      <c r="H22" s="16">
        <v>111937.5</v>
      </c>
      <c r="I22" s="16">
        <v>55016.89</v>
      </c>
      <c r="J22" s="16">
        <v>0</v>
      </c>
      <c r="K22" s="16">
        <v>0</v>
      </c>
      <c r="L22" s="9"/>
      <c r="O22" s="9"/>
    </row>
    <row r="23" spans="1:20" s="5" customFormat="1" ht="27.95" customHeight="1" x14ac:dyDescent="0.2">
      <c r="A23" s="30"/>
      <c r="B23" s="4" t="s">
        <v>27</v>
      </c>
      <c r="C23" s="4" t="s">
        <v>51</v>
      </c>
      <c r="D23" s="4" t="s">
        <v>33</v>
      </c>
      <c r="E23" s="16">
        <v>93090</v>
      </c>
      <c r="F23" s="16">
        <v>88435.5</v>
      </c>
      <c r="G23" s="16">
        <v>0</v>
      </c>
      <c r="H23" s="16">
        <v>26530.65</v>
      </c>
      <c r="I23" s="16">
        <v>18029.04</v>
      </c>
      <c r="J23" s="16">
        <v>0</v>
      </c>
      <c r="K23" s="16">
        <v>0</v>
      </c>
      <c r="L23" s="9"/>
      <c r="O23" s="9"/>
    </row>
    <row r="24" spans="1:20" s="5" customFormat="1" ht="27.95" customHeight="1" x14ac:dyDescent="0.2">
      <c r="A24" s="30"/>
      <c r="B24" s="4" t="s">
        <v>27</v>
      </c>
      <c r="C24" s="4" t="s">
        <v>51</v>
      </c>
      <c r="D24" s="4" t="s">
        <v>34</v>
      </c>
      <c r="E24" s="16">
        <v>62970</v>
      </c>
      <c r="F24" s="16">
        <v>59822</v>
      </c>
      <c r="G24" s="16">
        <v>29758.04</v>
      </c>
      <c r="H24" s="16">
        <f>17854.82+G24</f>
        <v>47612.86</v>
      </c>
      <c r="I24" s="16">
        <v>22315.26</v>
      </c>
      <c r="J24" s="16">
        <v>0</v>
      </c>
      <c r="K24" s="16">
        <v>0</v>
      </c>
      <c r="L24" s="9"/>
      <c r="O24" s="9"/>
    </row>
    <row r="25" spans="1:20" s="5" customFormat="1" ht="27.95" customHeight="1" x14ac:dyDescent="0.2">
      <c r="A25" s="30"/>
      <c r="B25" s="4" t="s">
        <v>31</v>
      </c>
      <c r="C25" s="4" t="s">
        <v>51</v>
      </c>
      <c r="D25" s="4" t="s">
        <v>39</v>
      </c>
      <c r="E25" s="16">
        <v>34807.1</v>
      </c>
      <c r="F25" s="16">
        <v>31326.39</v>
      </c>
      <c r="G25" s="16">
        <v>3934.29</v>
      </c>
      <c r="H25" s="16">
        <v>25934.76</v>
      </c>
      <c r="I25" s="16">
        <v>0</v>
      </c>
      <c r="J25" s="16">
        <v>0</v>
      </c>
      <c r="K25" s="16">
        <v>0</v>
      </c>
      <c r="L25" s="11"/>
      <c r="M25" s="12"/>
      <c r="N25" s="12"/>
      <c r="O25" s="11"/>
      <c r="P25" s="12"/>
      <c r="Q25" s="12"/>
      <c r="R25" s="12"/>
      <c r="S25" s="12"/>
      <c r="T25" s="12"/>
    </row>
    <row r="26" spans="1:20" s="5" customFormat="1" ht="27.95" customHeight="1" x14ac:dyDescent="0.2">
      <c r="A26" s="30"/>
      <c r="B26" s="4" t="s">
        <v>60</v>
      </c>
      <c r="C26" s="4" t="s">
        <v>51</v>
      </c>
      <c r="D26" s="4" t="s">
        <v>123</v>
      </c>
      <c r="E26" s="16">
        <v>230500</v>
      </c>
      <c r="F26" s="16">
        <v>230500</v>
      </c>
      <c r="G26" s="16">
        <v>55700</v>
      </c>
      <c r="H26" s="16">
        <v>55700</v>
      </c>
      <c r="I26" s="16">
        <v>37191.39</v>
      </c>
      <c r="J26" s="16">
        <v>0</v>
      </c>
      <c r="K26" s="16">
        <v>0</v>
      </c>
      <c r="L26" s="11"/>
      <c r="M26" s="12"/>
      <c r="N26" s="12"/>
      <c r="O26" s="11"/>
      <c r="P26" s="12"/>
      <c r="Q26" s="12"/>
      <c r="R26" s="12"/>
      <c r="S26" s="12"/>
      <c r="T26" s="12"/>
    </row>
    <row r="27" spans="1:20" s="5" customFormat="1" ht="27.95" customHeight="1" x14ac:dyDescent="0.2">
      <c r="A27" s="30"/>
      <c r="B27" s="4" t="s">
        <v>60</v>
      </c>
      <c r="C27" s="4" t="s">
        <v>51</v>
      </c>
      <c r="D27" s="4" t="s">
        <v>124</v>
      </c>
      <c r="E27" s="51">
        <v>215875</v>
      </c>
      <c r="F27" s="51">
        <v>215875</v>
      </c>
      <c r="G27" s="51">
        <v>161906.25</v>
      </c>
      <c r="H27" s="51">
        <v>161906.25</v>
      </c>
      <c r="I27" s="50">
        <v>9163.9699999999993</v>
      </c>
      <c r="J27" s="16">
        <v>0</v>
      </c>
      <c r="K27" s="16">
        <v>0</v>
      </c>
      <c r="L27" s="11"/>
      <c r="M27" s="12"/>
      <c r="N27" s="12"/>
      <c r="O27" s="11"/>
      <c r="P27" s="12"/>
      <c r="Q27" s="12"/>
      <c r="R27" s="12"/>
      <c r="S27" s="12"/>
      <c r="T27" s="12"/>
    </row>
    <row r="28" spans="1:20" s="5" customFormat="1" ht="27.75" customHeight="1" x14ac:dyDescent="0.2">
      <c r="A28" s="30"/>
      <c r="B28" s="4" t="s">
        <v>60</v>
      </c>
      <c r="C28" s="4" t="s">
        <v>51</v>
      </c>
      <c r="D28" s="4" t="s">
        <v>131</v>
      </c>
      <c r="E28" s="16">
        <v>16000</v>
      </c>
      <c r="F28" s="16">
        <v>16000</v>
      </c>
      <c r="G28" s="16">
        <v>1743.44</v>
      </c>
      <c r="H28" s="16">
        <v>1743.44</v>
      </c>
      <c r="I28" s="16">
        <v>2383.44</v>
      </c>
      <c r="J28" s="16">
        <v>0</v>
      </c>
      <c r="K28" s="16">
        <v>0</v>
      </c>
      <c r="L28" s="11"/>
      <c r="M28" s="12"/>
      <c r="N28" s="12"/>
      <c r="O28" s="11"/>
      <c r="P28" s="12"/>
      <c r="Q28" s="12"/>
      <c r="R28" s="12"/>
      <c r="S28" s="12"/>
      <c r="T28" s="12"/>
    </row>
    <row r="29" spans="1:20" s="37" customFormat="1" ht="27.95" customHeight="1" x14ac:dyDescent="0.2">
      <c r="A29" s="72" t="s">
        <v>72</v>
      </c>
      <c r="B29" s="73"/>
      <c r="C29" s="73"/>
      <c r="D29" s="73"/>
      <c r="E29" s="73"/>
      <c r="F29" s="73"/>
      <c r="G29" s="73"/>
      <c r="H29" s="73"/>
      <c r="I29" s="73"/>
      <c r="J29" s="73"/>
      <c r="K29" s="74"/>
      <c r="L29" s="57"/>
      <c r="M29" s="58"/>
      <c r="N29" s="59"/>
      <c r="O29" s="36"/>
    </row>
    <row r="30" spans="1:20" ht="25.5" x14ac:dyDescent="0.2">
      <c r="A30" s="30"/>
      <c r="B30" s="49" t="s">
        <v>117</v>
      </c>
      <c r="C30" s="49" t="s">
        <v>52</v>
      </c>
      <c r="D30" s="49" t="s">
        <v>118</v>
      </c>
      <c r="E30" s="19">
        <v>3243254.4</v>
      </c>
      <c r="F30" s="50">
        <v>2730000</v>
      </c>
      <c r="G30" s="50">
        <f>2184000+378967.11</f>
        <v>2562967.11</v>
      </c>
      <c r="H30" s="50">
        <v>2562967.11</v>
      </c>
      <c r="I30" s="50">
        <v>1637878.92</v>
      </c>
      <c r="J30" s="50">
        <v>0</v>
      </c>
      <c r="K30" s="50">
        <v>0</v>
      </c>
      <c r="L30" s="60"/>
      <c r="M30" s="61"/>
      <c r="N30" s="62"/>
      <c r="O30"/>
    </row>
    <row r="31" spans="1:20" ht="25.5" x14ac:dyDescent="0.2">
      <c r="A31" s="30"/>
      <c r="B31" s="49" t="s">
        <v>117</v>
      </c>
      <c r="C31" s="49" t="s">
        <v>52</v>
      </c>
      <c r="D31" s="49" t="s">
        <v>119</v>
      </c>
      <c r="E31" s="50">
        <v>16811748</v>
      </c>
      <c r="F31" s="50">
        <v>14000000</v>
      </c>
      <c r="G31" s="50">
        <v>0</v>
      </c>
      <c r="H31" s="50">
        <v>0</v>
      </c>
      <c r="I31" s="50">
        <v>1259182.6599999999</v>
      </c>
      <c r="J31" s="50">
        <v>0</v>
      </c>
      <c r="K31" s="50">
        <v>0</v>
      </c>
      <c r="L31" s="63"/>
      <c r="M31" s="61"/>
      <c r="N31" s="62"/>
      <c r="O31"/>
    </row>
    <row r="32" spans="1:20" s="1" customFormat="1" ht="27.95" customHeight="1" x14ac:dyDescent="0.2">
      <c r="A32" s="30"/>
      <c r="B32" s="4" t="s">
        <v>53</v>
      </c>
      <c r="C32" s="4" t="s">
        <v>20</v>
      </c>
      <c r="D32" s="20" t="s">
        <v>50</v>
      </c>
      <c r="E32" s="19">
        <v>698211.74199999997</v>
      </c>
      <c r="F32" s="19">
        <v>698211.74</v>
      </c>
      <c r="G32" s="19">
        <v>39355.230000000003</v>
      </c>
      <c r="H32" s="19">
        <f>204070.88+G32</f>
        <v>243426.11000000002</v>
      </c>
      <c r="I32" s="19">
        <v>27233.86</v>
      </c>
      <c r="J32" s="19">
        <v>0</v>
      </c>
      <c r="K32" s="19">
        <v>0</v>
      </c>
      <c r="L32" s="7"/>
      <c r="O32" s="7"/>
    </row>
    <row r="33" spans="1:15" s="37" customFormat="1" ht="27.95" customHeight="1" x14ac:dyDescent="0.2">
      <c r="A33" s="72" t="s">
        <v>73</v>
      </c>
      <c r="B33" s="73"/>
      <c r="C33" s="73"/>
      <c r="D33" s="73"/>
      <c r="E33" s="73"/>
      <c r="F33" s="73"/>
      <c r="G33" s="73"/>
      <c r="H33" s="73"/>
      <c r="I33" s="73"/>
      <c r="J33" s="73"/>
      <c r="K33" s="74"/>
      <c r="L33" s="36"/>
      <c r="O33" s="36"/>
    </row>
    <row r="34" spans="1:15" s="1" customFormat="1" ht="27.95" customHeight="1" x14ac:dyDescent="0.2">
      <c r="A34" s="43"/>
      <c r="B34" s="4"/>
      <c r="C34" s="4" t="s">
        <v>12</v>
      </c>
      <c r="D34" s="79" t="s">
        <v>44</v>
      </c>
      <c r="E34" s="16">
        <v>14027350.789999999</v>
      </c>
      <c r="F34" s="16">
        <v>14027350.789999999</v>
      </c>
      <c r="G34" s="44">
        <v>0</v>
      </c>
      <c r="H34" s="16">
        <v>13988662.699999999</v>
      </c>
      <c r="I34" s="44">
        <v>0</v>
      </c>
      <c r="J34" s="44">
        <v>0</v>
      </c>
      <c r="K34" s="44">
        <v>0</v>
      </c>
      <c r="L34" s="7"/>
      <c r="O34" s="7"/>
    </row>
    <row r="35" spans="1:15" s="1" customFormat="1" ht="27.95" customHeight="1" x14ac:dyDescent="0.2">
      <c r="A35" s="30"/>
      <c r="B35" s="4" t="s">
        <v>28</v>
      </c>
      <c r="C35" s="4" t="s">
        <v>29</v>
      </c>
      <c r="D35" s="80"/>
      <c r="E35" s="19">
        <v>2645375.06</v>
      </c>
      <c r="F35" s="19">
        <v>2645375.06</v>
      </c>
      <c r="G35" s="54">
        <v>137298.54999999999</v>
      </c>
      <c r="H35" s="19">
        <f>247580.3+G35</f>
        <v>384878.85</v>
      </c>
      <c r="I35" s="16">
        <v>137298.54999999999</v>
      </c>
      <c r="J35" s="16">
        <v>0</v>
      </c>
      <c r="K35" s="16">
        <v>0</v>
      </c>
      <c r="L35" s="7"/>
      <c r="O35" s="7"/>
    </row>
    <row r="36" spans="1:15" s="1" customFormat="1" ht="27.75" customHeight="1" x14ac:dyDescent="0.2">
      <c r="A36" s="30"/>
      <c r="B36" s="4"/>
      <c r="C36" s="4" t="s">
        <v>12</v>
      </c>
      <c r="D36" s="75" t="s">
        <v>45</v>
      </c>
      <c r="E36" s="16">
        <v>4171550.75</v>
      </c>
      <c r="F36" s="16">
        <v>4171550.75</v>
      </c>
      <c r="G36" s="44">
        <v>0</v>
      </c>
      <c r="H36" s="16">
        <v>4168775.52</v>
      </c>
      <c r="I36" s="45">
        <v>0</v>
      </c>
      <c r="J36" s="45">
        <v>0</v>
      </c>
      <c r="K36" s="45">
        <v>0</v>
      </c>
      <c r="L36" s="7"/>
      <c r="O36" s="7"/>
    </row>
    <row r="37" spans="1:15" s="1" customFormat="1" ht="27.95" customHeight="1" x14ac:dyDescent="0.2">
      <c r="A37" s="30"/>
      <c r="B37" s="4" t="s">
        <v>28</v>
      </c>
      <c r="C37" s="4" t="s">
        <v>29</v>
      </c>
      <c r="D37" s="76"/>
      <c r="E37" s="16">
        <v>4389194.9400000004</v>
      </c>
      <c r="F37" s="16">
        <v>4389194.9400000004</v>
      </c>
      <c r="G37" s="44">
        <v>0</v>
      </c>
      <c r="H37" s="16">
        <v>4182332.8</v>
      </c>
      <c r="I37" s="16">
        <v>56059.8</v>
      </c>
      <c r="J37" s="16">
        <v>0</v>
      </c>
      <c r="K37" s="16">
        <v>0</v>
      </c>
      <c r="L37" s="7"/>
      <c r="O37" s="7"/>
    </row>
    <row r="38" spans="1:15" s="1" customFormat="1" ht="27.95" customHeight="1" x14ac:dyDescent="0.2">
      <c r="A38" s="43"/>
      <c r="B38" s="4"/>
      <c r="C38" s="4" t="s">
        <v>12</v>
      </c>
      <c r="D38" s="68" t="s">
        <v>46</v>
      </c>
      <c r="E38" s="16">
        <v>2237330.94</v>
      </c>
      <c r="F38" s="16">
        <v>2237330.94</v>
      </c>
      <c r="G38" s="44">
        <v>0</v>
      </c>
      <c r="H38" s="16">
        <v>2237330.94</v>
      </c>
      <c r="I38" s="45">
        <v>0</v>
      </c>
      <c r="J38" s="45">
        <v>0</v>
      </c>
      <c r="K38" s="45">
        <v>0</v>
      </c>
      <c r="L38" s="7"/>
      <c r="O38" s="7"/>
    </row>
    <row r="39" spans="1:15" s="1" customFormat="1" ht="27.95" customHeight="1" x14ac:dyDescent="0.2">
      <c r="A39" s="43"/>
      <c r="B39" s="4" t="s">
        <v>28</v>
      </c>
      <c r="C39" s="4" t="s">
        <v>29</v>
      </c>
      <c r="D39" s="69"/>
      <c r="E39" s="16">
        <v>1235641.2</v>
      </c>
      <c r="F39" s="16">
        <v>1235641.2</v>
      </c>
      <c r="G39" s="55">
        <v>222093.44</v>
      </c>
      <c r="H39" s="16">
        <f>939284.4+G39</f>
        <v>1161377.8400000001</v>
      </c>
      <c r="I39" s="16">
        <v>0</v>
      </c>
      <c r="J39" s="16">
        <v>0</v>
      </c>
      <c r="K39" s="16">
        <v>0</v>
      </c>
      <c r="L39" s="7"/>
      <c r="O39" s="7"/>
    </row>
    <row r="40" spans="1:15" s="1" customFormat="1" ht="27.95" customHeight="1" x14ac:dyDescent="0.2">
      <c r="A40" s="30"/>
      <c r="B40" s="3"/>
      <c r="C40" s="4" t="s">
        <v>12</v>
      </c>
      <c r="D40" s="68" t="s">
        <v>47</v>
      </c>
      <c r="E40" s="16">
        <v>4681147.79</v>
      </c>
      <c r="F40" s="16">
        <v>4681147.79</v>
      </c>
      <c r="G40" s="16">
        <v>0</v>
      </c>
      <c r="H40" s="16">
        <v>2365572.54</v>
      </c>
      <c r="I40" s="45">
        <v>0</v>
      </c>
      <c r="J40" s="45">
        <v>0</v>
      </c>
      <c r="K40" s="45">
        <v>0</v>
      </c>
      <c r="L40" s="7"/>
      <c r="O40" s="7"/>
    </row>
    <row r="41" spans="1:15" s="1" customFormat="1" ht="27.95" customHeight="1" x14ac:dyDescent="0.2">
      <c r="A41" s="30"/>
      <c r="B41" s="4" t="s">
        <v>28</v>
      </c>
      <c r="C41" s="4" t="s">
        <v>29</v>
      </c>
      <c r="D41" s="69"/>
      <c r="E41" s="16">
        <f>12230312.67-4681147.79</f>
        <v>7549164.8799999999</v>
      </c>
      <c r="F41" s="16">
        <f>12230312.67-4681147.79</f>
        <v>7549164.8799999999</v>
      </c>
      <c r="G41" s="16">
        <f>2995496.48+4045022.84</f>
        <v>7040519.3200000003</v>
      </c>
      <c r="H41" s="16">
        <f>+G41</f>
        <v>7040519.3200000003</v>
      </c>
      <c r="I41" s="16">
        <f>2995496.48+4045022.84+479019.47</f>
        <v>7519538.79</v>
      </c>
      <c r="J41" s="16">
        <v>0</v>
      </c>
      <c r="K41" s="16">
        <v>0</v>
      </c>
      <c r="L41" s="7"/>
      <c r="M41" s="53"/>
      <c r="O41" s="7"/>
    </row>
    <row r="42" spans="1:15" s="1" customFormat="1" ht="27.95" customHeight="1" x14ac:dyDescent="0.2">
      <c r="A42" s="30"/>
      <c r="B42" s="3"/>
      <c r="C42" s="4" t="s">
        <v>12</v>
      </c>
      <c r="D42" s="68" t="s">
        <v>48</v>
      </c>
      <c r="E42" s="16">
        <v>9469940.3800000008</v>
      </c>
      <c r="F42" s="16">
        <v>9469940.3800000008</v>
      </c>
      <c r="G42" s="16">
        <v>0</v>
      </c>
      <c r="H42" s="16">
        <v>4271559.84</v>
      </c>
      <c r="I42" s="45">
        <v>0</v>
      </c>
      <c r="J42" s="46">
        <v>0</v>
      </c>
      <c r="K42" s="46">
        <v>0</v>
      </c>
      <c r="L42" s="7"/>
      <c r="O42" s="7"/>
    </row>
    <row r="43" spans="1:15" s="1" customFormat="1" ht="27.95" customHeight="1" x14ac:dyDescent="0.2">
      <c r="A43" s="30"/>
      <c r="B43" s="4" t="s">
        <v>28</v>
      </c>
      <c r="C43" s="4" t="s">
        <v>29</v>
      </c>
      <c r="D43" s="69"/>
      <c r="E43" s="41">
        <v>10465127.289999999</v>
      </c>
      <c r="F43" s="41">
        <v>10465127.289999999</v>
      </c>
      <c r="G43" s="45">
        <v>0</v>
      </c>
      <c r="H43" s="41">
        <v>1691366.26</v>
      </c>
      <c r="I43" s="16">
        <v>3009176.7</v>
      </c>
      <c r="J43" s="44">
        <v>0</v>
      </c>
      <c r="K43" s="44">
        <v>0</v>
      </c>
      <c r="L43" s="7"/>
      <c r="M43" s="53"/>
      <c r="O43" s="7"/>
    </row>
    <row r="44" spans="1:15" s="1" customFormat="1" ht="27.95" customHeight="1" x14ac:dyDescent="0.2">
      <c r="A44" s="30"/>
      <c r="B44" s="3"/>
      <c r="C44" s="4" t="s">
        <v>12</v>
      </c>
      <c r="D44" s="68" t="s">
        <v>49</v>
      </c>
      <c r="E44" s="16">
        <v>9367749.0399999991</v>
      </c>
      <c r="F44" s="16">
        <v>9367749.0399999991</v>
      </c>
      <c r="G44" s="16">
        <v>0</v>
      </c>
      <c r="H44" s="16">
        <v>7157435.2699999996</v>
      </c>
      <c r="I44" s="45">
        <v>0</v>
      </c>
      <c r="J44" s="46">
        <v>0</v>
      </c>
      <c r="K44" s="46">
        <v>0</v>
      </c>
      <c r="L44" s="7"/>
      <c r="O44" s="7"/>
    </row>
    <row r="45" spans="1:15" s="1" customFormat="1" ht="27.95" customHeight="1" x14ac:dyDescent="0.2">
      <c r="A45" s="30"/>
      <c r="B45" s="4" t="s">
        <v>28</v>
      </c>
      <c r="C45" s="4" t="s">
        <v>29</v>
      </c>
      <c r="D45" s="69"/>
      <c r="E45" s="16">
        <f>12842118.02-9367749.04</f>
        <v>3474368.9800000004</v>
      </c>
      <c r="F45" s="16">
        <f>12842118.02-9367749.04</f>
        <v>3474368.9800000004</v>
      </c>
      <c r="G45" s="16">
        <v>2163812.5299999998</v>
      </c>
      <c r="H45" s="16">
        <f>+G45</f>
        <v>2163812.5299999998</v>
      </c>
      <c r="I45" s="16">
        <v>537446.63</v>
      </c>
      <c r="J45" s="16">
        <v>0</v>
      </c>
      <c r="K45" s="16">
        <v>0</v>
      </c>
      <c r="L45" s="7"/>
      <c r="M45" s="38"/>
      <c r="O45" s="7"/>
    </row>
    <row r="46" spans="1:15" s="1" customFormat="1" ht="27.95" customHeight="1" x14ac:dyDescent="0.2">
      <c r="A46" s="30"/>
      <c r="B46" s="4" t="s">
        <v>28</v>
      </c>
      <c r="C46" s="4" t="s">
        <v>29</v>
      </c>
      <c r="D46" s="4" t="s">
        <v>99</v>
      </c>
      <c r="E46" s="19">
        <v>2675691.8199999998</v>
      </c>
      <c r="F46" s="16">
        <v>1911208.44</v>
      </c>
      <c r="G46" s="16">
        <f>789178.25+534998.1+587032.08</f>
        <v>1911208.4300000002</v>
      </c>
      <c r="H46" s="27">
        <f>789178.25+534998.1+587032.08</f>
        <v>1911208.4300000002</v>
      </c>
      <c r="I46" s="19">
        <v>1759631.37</v>
      </c>
      <c r="J46" s="19">
        <v>0</v>
      </c>
      <c r="K46" s="19">
        <v>0</v>
      </c>
      <c r="L46" s="7"/>
      <c r="O46" s="7"/>
    </row>
    <row r="47" spans="1:15" s="2" customFormat="1" ht="27.95" customHeight="1" x14ac:dyDescent="0.2">
      <c r="A47" s="32"/>
      <c r="B47" s="28" t="s">
        <v>28</v>
      </c>
      <c r="C47" s="21" t="s">
        <v>29</v>
      </c>
      <c r="D47" s="28" t="s">
        <v>134</v>
      </c>
      <c r="E47" s="27">
        <v>2293450.13</v>
      </c>
      <c r="F47" s="27">
        <v>2293450.13</v>
      </c>
      <c r="G47" s="27">
        <f>1314028.76+723387.23</f>
        <v>2037415.99</v>
      </c>
      <c r="H47" s="27">
        <f t="shared" ref="H47:H52" si="0">+G47</f>
        <v>2037415.99</v>
      </c>
      <c r="I47" s="19">
        <v>2293450.12</v>
      </c>
      <c r="J47" s="19">
        <v>0</v>
      </c>
      <c r="K47" s="19">
        <v>0</v>
      </c>
      <c r="L47" s="8"/>
      <c r="O47" s="8"/>
    </row>
    <row r="48" spans="1:15" s="2" customFormat="1" ht="27.95" customHeight="1" x14ac:dyDescent="0.2">
      <c r="A48" s="32"/>
      <c r="B48" s="28" t="s">
        <v>28</v>
      </c>
      <c r="C48" s="21" t="s">
        <v>29</v>
      </c>
      <c r="D48" s="28" t="s">
        <v>103</v>
      </c>
      <c r="E48" s="27">
        <v>2675691.8199999998</v>
      </c>
      <c r="F48" s="27">
        <v>1911208.44</v>
      </c>
      <c r="G48" s="27">
        <v>0</v>
      </c>
      <c r="H48" s="27">
        <f t="shared" si="0"/>
        <v>0</v>
      </c>
      <c r="I48" s="19">
        <v>177549.74</v>
      </c>
      <c r="J48" s="19">
        <v>0</v>
      </c>
      <c r="K48" s="19">
        <v>0</v>
      </c>
      <c r="L48" s="8"/>
      <c r="O48" s="8"/>
    </row>
    <row r="49" spans="1:15" s="2" customFormat="1" ht="27.95" customHeight="1" x14ac:dyDescent="0.2">
      <c r="A49" s="32"/>
      <c r="B49" s="28" t="s">
        <v>28</v>
      </c>
      <c r="C49" s="21" t="s">
        <v>29</v>
      </c>
      <c r="D49" s="28" t="s">
        <v>101</v>
      </c>
      <c r="E49" s="27">
        <v>1815648.02</v>
      </c>
      <c r="F49" s="27">
        <v>1815648.02</v>
      </c>
      <c r="G49" s="27">
        <v>0</v>
      </c>
      <c r="H49" s="27">
        <f t="shared" si="0"/>
        <v>0</v>
      </c>
      <c r="I49" s="19">
        <v>111930.01</v>
      </c>
      <c r="J49" s="19">
        <v>0</v>
      </c>
      <c r="K49" s="19">
        <v>0</v>
      </c>
      <c r="L49" s="8"/>
      <c r="O49" s="8"/>
    </row>
    <row r="50" spans="1:15" s="2" customFormat="1" ht="27.95" customHeight="1" x14ac:dyDescent="0.2">
      <c r="A50" s="32"/>
      <c r="B50" s="28" t="s">
        <v>28</v>
      </c>
      <c r="C50" s="21" t="s">
        <v>29</v>
      </c>
      <c r="D50" s="28" t="s">
        <v>100</v>
      </c>
      <c r="E50" s="27">
        <v>649810.87</v>
      </c>
      <c r="F50" s="27">
        <v>649810.87</v>
      </c>
      <c r="G50" s="27">
        <v>0</v>
      </c>
      <c r="H50" s="27">
        <f t="shared" si="0"/>
        <v>0</v>
      </c>
      <c r="I50" s="19">
        <v>0</v>
      </c>
      <c r="J50" s="19">
        <v>0</v>
      </c>
      <c r="K50" s="19">
        <v>0</v>
      </c>
      <c r="L50" s="8"/>
      <c r="O50" s="8"/>
    </row>
    <row r="51" spans="1:15" s="2" customFormat="1" ht="27.95" customHeight="1" x14ac:dyDescent="0.2">
      <c r="A51" s="32"/>
      <c r="B51" s="28" t="s">
        <v>28</v>
      </c>
      <c r="C51" s="21" t="s">
        <v>29</v>
      </c>
      <c r="D51" s="21" t="s">
        <v>98</v>
      </c>
      <c r="E51" s="19">
        <v>344017.52</v>
      </c>
      <c r="F51" s="16">
        <v>344017.52</v>
      </c>
      <c r="G51" s="27">
        <f>211240.9+128004.52</f>
        <v>339245.42</v>
      </c>
      <c r="H51" s="27">
        <f t="shared" si="0"/>
        <v>339245.42</v>
      </c>
      <c r="I51" s="27">
        <v>344000.01</v>
      </c>
      <c r="J51" s="19">
        <v>0</v>
      </c>
      <c r="K51" s="19">
        <v>0</v>
      </c>
      <c r="L51" s="8"/>
      <c r="O51" s="8"/>
    </row>
    <row r="52" spans="1:15" s="2" customFormat="1" ht="27.95" customHeight="1" x14ac:dyDescent="0.2">
      <c r="A52" s="32"/>
      <c r="B52" s="28" t="s">
        <v>28</v>
      </c>
      <c r="C52" s="21" t="s">
        <v>29</v>
      </c>
      <c r="D52" s="4" t="s">
        <v>82</v>
      </c>
      <c r="E52" s="27">
        <v>229345.01</v>
      </c>
      <c r="F52" s="27">
        <v>229345.01</v>
      </c>
      <c r="G52" s="16">
        <v>11571.81</v>
      </c>
      <c r="H52" s="16">
        <f t="shared" si="0"/>
        <v>11571.81</v>
      </c>
      <c r="I52" s="19">
        <v>229345.01</v>
      </c>
      <c r="J52" s="19">
        <v>0</v>
      </c>
      <c r="K52" s="19">
        <v>0</v>
      </c>
      <c r="L52" s="8"/>
      <c r="O52" s="8"/>
    </row>
    <row r="53" spans="1:15" s="1" customFormat="1" ht="27.95" customHeight="1" x14ac:dyDescent="0.2">
      <c r="A53" s="30"/>
      <c r="B53" s="4" t="s">
        <v>28</v>
      </c>
      <c r="C53" s="4" t="s">
        <v>29</v>
      </c>
      <c r="D53" s="4" t="s">
        <v>43</v>
      </c>
      <c r="E53" s="19">
        <v>344017.52</v>
      </c>
      <c r="F53" s="16">
        <v>344017.52</v>
      </c>
      <c r="G53" s="16">
        <f>74712.92+252103.71</f>
        <v>326816.63</v>
      </c>
      <c r="H53" s="16">
        <f>74712.92+252103.71</f>
        <v>326816.63</v>
      </c>
      <c r="I53" s="16">
        <v>12552.9</v>
      </c>
      <c r="J53" s="16">
        <v>0</v>
      </c>
      <c r="K53" s="16">
        <v>0</v>
      </c>
      <c r="L53" s="7"/>
      <c r="O53" s="7"/>
    </row>
    <row r="54" spans="1:15" s="1" customFormat="1" ht="27.95" customHeight="1" x14ac:dyDescent="0.2">
      <c r="A54" s="30"/>
      <c r="B54" s="4" t="s">
        <v>28</v>
      </c>
      <c r="C54" s="4" t="s">
        <v>29</v>
      </c>
      <c r="D54" s="20" t="s">
        <v>102</v>
      </c>
      <c r="E54" s="19">
        <v>229345</v>
      </c>
      <c r="F54" s="16">
        <v>229345</v>
      </c>
      <c r="G54" s="16">
        <v>0</v>
      </c>
      <c r="H54" s="16">
        <v>0</v>
      </c>
      <c r="I54" s="19">
        <v>229000</v>
      </c>
      <c r="J54" s="19">
        <v>0</v>
      </c>
      <c r="K54" s="19">
        <v>0</v>
      </c>
      <c r="L54" s="7"/>
      <c r="O54" s="7"/>
    </row>
    <row r="55" spans="1:15" s="1" customFormat="1" ht="27.95" customHeight="1" x14ac:dyDescent="0.2">
      <c r="A55" s="30"/>
      <c r="B55" s="4" t="s">
        <v>28</v>
      </c>
      <c r="C55" s="4" t="s">
        <v>29</v>
      </c>
      <c r="D55" s="20" t="s">
        <v>92</v>
      </c>
      <c r="E55" s="19">
        <v>229345.01</v>
      </c>
      <c r="F55" s="19">
        <v>229345.01</v>
      </c>
      <c r="G55" s="19">
        <v>0</v>
      </c>
      <c r="H55" s="19">
        <v>0</v>
      </c>
      <c r="I55" s="19">
        <v>229345.01</v>
      </c>
      <c r="J55" s="19">
        <v>0</v>
      </c>
      <c r="K55" s="19">
        <v>0</v>
      </c>
      <c r="L55" s="7"/>
      <c r="O55" s="7"/>
    </row>
    <row r="56" spans="1:15" s="1" customFormat="1" ht="27.95" customHeight="1" x14ac:dyDescent="0.2">
      <c r="A56" s="30"/>
      <c r="B56" s="4" t="s">
        <v>28</v>
      </c>
      <c r="C56" s="4" t="s">
        <v>29</v>
      </c>
      <c r="D56" s="20" t="s">
        <v>91</v>
      </c>
      <c r="E56" s="19">
        <v>229345.01</v>
      </c>
      <c r="F56" s="19">
        <v>229345.01</v>
      </c>
      <c r="G56" s="16">
        <v>0</v>
      </c>
      <c r="H56" s="16">
        <v>0</v>
      </c>
      <c r="I56" s="19">
        <v>140438.85999999999</v>
      </c>
      <c r="J56" s="19">
        <v>0</v>
      </c>
      <c r="K56" s="19">
        <v>0</v>
      </c>
      <c r="L56" s="7"/>
      <c r="O56" s="7"/>
    </row>
    <row r="57" spans="1:15" s="1" customFormat="1" ht="27.95" customHeight="1" x14ac:dyDescent="0.2">
      <c r="A57" s="30"/>
      <c r="B57" s="4" t="s">
        <v>28</v>
      </c>
      <c r="C57" s="4" t="s">
        <v>29</v>
      </c>
      <c r="D57" s="20" t="s">
        <v>97</v>
      </c>
      <c r="E57" s="19">
        <v>284954</v>
      </c>
      <c r="F57" s="16">
        <v>229346</v>
      </c>
      <c r="G57" s="16">
        <v>228550.07</v>
      </c>
      <c r="H57" s="16">
        <v>228550.07</v>
      </c>
      <c r="I57" s="19">
        <v>229346</v>
      </c>
      <c r="J57" s="19">
        <v>0</v>
      </c>
      <c r="K57" s="19">
        <v>0</v>
      </c>
      <c r="L57" s="7"/>
      <c r="O57" s="7"/>
    </row>
    <row r="58" spans="1:15" s="1" customFormat="1" ht="27.95" customHeight="1" x14ac:dyDescent="0.2">
      <c r="A58" s="30"/>
      <c r="B58" s="4" t="s">
        <v>28</v>
      </c>
      <c r="C58" s="4" t="s">
        <v>29</v>
      </c>
      <c r="D58" s="20" t="s">
        <v>93</v>
      </c>
      <c r="E58" s="16">
        <v>2583000</v>
      </c>
      <c r="F58" s="16">
        <v>649812</v>
      </c>
      <c r="G58" s="27">
        <v>0</v>
      </c>
      <c r="H58" s="27">
        <f>+G58</f>
        <v>0</v>
      </c>
      <c r="I58" s="19">
        <v>0</v>
      </c>
      <c r="J58" s="19">
        <v>0</v>
      </c>
      <c r="K58" s="19">
        <v>0</v>
      </c>
      <c r="L58" s="7"/>
      <c r="O58" s="7"/>
    </row>
    <row r="59" spans="1:15" s="1" customFormat="1" ht="27.95" customHeight="1" x14ac:dyDescent="0.2">
      <c r="A59" s="30"/>
      <c r="B59" s="4" t="s">
        <v>28</v>
      </c>
      <c r="C59" s="4" t="s">
        <v>29</v>
      </c>
      <c r="D59" s="20" t="s">
        <v>94</v>
      </c>
      <c r="E59" s="19">
        <v>4915000</v>
      </c>
      <c r="F59" s="19">
        <v>974718</v>
      </c>
      <c r="G59" s="27">
        <v>0</v>
      </c>
      <c r="H59" s="27">
        <f>+G59</f>
        <v>0</v>
      </c>
      <c r="I59" s="19">
        <v>22500</v>
      </c>
      <c r="J59" s="19">
        <v>0</v>
      </c>
      <c r="K59" s="19">
        <v>0</v>
      </c>
      <c r="L59" s="7"/>
      <c r="O59" s="7"/>
    </row>
    <row r="60" spans="1:15" s="1" customFormat="1" ht="27.95" customHeight="1" x14ac:dyDescent="0.2">
      <c r="A60" s="30"/>
      <c r="B60" s="4" t="s">
        <v>28</v>
      </c>
      <c r="C60" s="4" t="s">
        <v>29</v>
      </c>
      <c r="D60" s="20" t="s">
        <v>95</v>
      </c>
      <c r="E60" s="16">
        <v>2472000</v>
      </c>
      <c r="F60" s="16">
        <v>649812</v>
      </c>
      <c r="G60" s="27">
        <v>0</v>
      </c>
      <c r="H60" s="27">
        <f>+G60</f>
        <v>0</v>
      </c>
      <c r="I60" s="19">
        <v>0</v>
      </c>
      <c r="J60" s="19">
        <v>0</v>
      </c>
      <c r="K60" s="19">
        <v>0</v>
      </c>
      <c r="L60" s="7"/>
      <c r="O60" s="7"/>
    </row>
    <row r="61" spans="1:15" s="1" customFormat="1" ht="27.95" customHeight="1" x14ac:dyDescent="0.2">
      <c r="A61" s="30"/>
      <c r="B61" s="4" t="s">
        <v>28</v>
      </c>
      <c r="C61" s="4" t="s">
        <v>29</v>
      </c>
      <c r="D61" s="20" t="s">
        <v>96</v>
      </c>
      <c r="E61" s="16">
        <v>2462000</v>
      </c>
      <c r="F61" s="16">
        <v>649812</v>
      </c>
      <c r="G61" s="27">
        <v>0</v>
      </c>
      <c r="H61" s="27">
        <f>+G61</f>
        <v>0</v>
      </c>
      <c r="I61" s="19">
        <v>0</v>
      </c>
      <c r="J61" s="19">
        <v>0</v>
      </c>
      <c r="K61" s="19">
        <v>0</v>
      </c>
      <c r="L61" s="7"/>
      <c r="O61" s="7"/>
    </row>
    <row r="62" spans="1:15" s="2" customFormat="1" ht="27.95" customHeight="1" x14ac:dyDescent="0.2">
      <c r="A62" s="30"/>
      <c r="B62" s="64" t="s">
        <v>28</v>
      </c>
      <c r="C62" s="64" t="s">
        <v>29</v>
      </c>
      <c r="D62" s="64" t="s">
        <v>104</v>
      </c>
      <c r="E62" s="19">
        <v>6670000</v>
      </c>
      <c r="F62" s="19">
        <v>1911210</v>
      </c>
      <c r="G62" s="19">
        <v>0</v>
      </c>
      <c r="H62" s="19">
        <f>+G62</f>
        <v>0</v>
      </c>
      <c r="I62" s="19">
        <v>13750</v>
      </c>
      <c r="J62" s="19">
        <v>0</v>
      </c>
      <c r="K62" s="19">
        <v>0</v>
      </c>
      <c r="L62" s="8"/>
      <c r="O62" s="8"/>
    </row>
    <row r="63" spans="1:15" s="5" customFormat="1" ht="27.95" customHeight="1" x14ac:dyDescent="0.2">
      <c r="A63" s="30"/>
      <c r="B63" s="3"/>
      <c r="C63" s="4" t="s">
        <v>12</v>
      </c>
      <c r="D63" s="77" t="s">
        <v>68</v>
      </c>
      <c r="E63" s="47">
        <v>837651.27</v>
      </c>
      <c r="F63" s="47">
        <v>837651.27</v>
      </c>
      <c r="G63" s="42">
        <v>0</v>
      </c>
      <c r="H63" s="47">
        <f>678279.05</f>
        <v>678279.05</v>
      </c>
      <c r="I63" s="42">
        <v>0</v>
      </c>
      <c r="J63" s="42">
        <v>0</v>
      </c>
      <c r="K63" s="42">
        <v>0</v>
      </c>
      <c r="L63" s="7"/>
      <c r="M63" s="1"/>
      <c r="O63" s="9"/>
    </row>
    <row r="64" spans="1:15" s="5" customFormat="1" ht="27.95" customHeight="1" x14ac:dyDescent="0.2">
      <c r="A64" s="30"/>
      <c r="B64" s="4" t="s">
        <v>28</v>
      </c>
      <c r="C64" s="4" t="s">
        <v>29</v>
      </c>
      <c r="D64" s="78"/>
      <c r="E64" s="52">
        <v>3456416.31</v>
      </c>
      <c r="F64" s="52">
        <v>3456416.31</v>
      </c>
      <c r="G64" s="42">
        <f>147244.3+202247.94+525868.87+463567.97+457394.83</f>
        <v>1796323.9100000001</v>
      </c>
      <c r="H64" s="47">
        <f>+G64</f>
        <v>1796323.9100000001</v>
      </c>
      <c r="I64" s="65">
        <f>2956001.54-3125</f>
        <v>2952876.54</v>
      </c>
      <c r="J64" s="19">
        <v>0</v>
      </c>
      <c r="K64" s="19">
        <v>0</v>
      </c>
      <c r="L64" s="7"/>
      <c r="O64" s="9"/>
    </row>
    <row r="65" spans="1:15" s="5" customFormat="1" ht="27.95" customHeight="1" x14ac:dyDescent="0.2">
      <c r="A65" s="30"/>
      <c r="B65" s="4"/>
      <c r="C65" s="4" t="s">
        <v>12</v>
      </c>
      <c r="D65" s="77" t="s">
        <v>67</v>
      </c>
      <c r="E65" s="47">
        <v>882950.34</v>
      </c>
      <c r="F65" s="47">
        <v>882950.34</v>
      </c>
      <c r="G65" s="42">
        <v>0</v>
      </c>
      <c r="H65" s="47">
        <v>635565.54</v>
      </c>
      <c r="I65" s="42">
        <v>0</v>
      </c>
      <c r="J65" s="42">
        <v>0</v>
      </c>
      <c r="K65" s="42">
        <v>0</v>
      </c>
      <c r="L65" s="9"/>
      <c r="O65" s="9"/>
    </row>
    <row r="66" spans="1:15" s="5" customFormat="1" ht="27.95" customHeight="1" x14ac:dyDescent="0.2">
      <c r="A66" s="30"/>
      <c r="B66" s="4" t="s">
        <v>28</v>
      </c>
      <c r="C66" s="4" t="s">
        <v>29</v>
      </c>
      <c r="D66" s="78"/>
      <c r="E66" s="52">
        <v>3199937.58</v>
      </c>
      <c r="F66" s="52">
        <v>3199937.58</v>
      </c>
      <c r="G66" s="42">
        <v>28369.49</v>
      </c>
      <c r="H66" s="42">
        <v>28369.49</v>
      </c>
      <c r="I66" s="42">
        <v>21531.17</v>
      </c>
      <c r="J66" s="19">
        <v>0</v>
      </c>
      <c r="K66" s="19">
        <v>0</v>
      </c>
      <c r="L66" s="9"/>
      <c r="O66" s="9"/>
    </row>
    <row r="67" spans="1:15" s="5" customFormat="1" ht="27.95" customHeight="1" x14ac:dyDescent="0.2">
      <c r="A67" s="30"/>
      <c r="B67" s="4"/>
      <c r="C67" s="4" t="s">
        <v>12</v>
      </c>
      <c r="D67" s="77" t="s">
        <v>69</v>
      </c>
      <c r="E67" s="47">
        <v>2443948.86</v>
      </c>
      <c r="F67" s="47">
        <v>2443948.86</v>
      </c>
      <c r="G67" s="42">
        <v>0</v>
      </c>
      <c r="H67" s="42">
        <v>232942.91</v>
      </c>
      <c r="I67" s="42">
        <v>0</v>
      </c>
      <c r="J67" s="42">
        <v>0</v>
      </c>
      <c r="K67" s="42">
        <v>0</v>
      </c>
      <c r="L67" s="9"/>
      <c r="O67" s="9"/>
    </row>
    <row r="68" spans="1:15" s="5" customFormat="1" ht="27.95" customHeight="1" x14ac:dyDescent="0.2">
      <c r="A68" s="30"/>
      <c r="B68" s="4" t="s">
        <v>28</v>
      </c>
      <c r="C68" s="4" t="s">
        <v>29</v>
      </c>
      <c r="D68" s="78"/>
      <c r="E68" s="52">
        <v>21852955.75</v>
      </c>
      <c r="F68" s="52">
        <v>21852955.75</v>
      </c>
      <c r="G68" s="42">
        <v>69014.13</v>
      </c>
      <c r="H68" s="42">
        <v>69014.13</v>
      </c>
      <c r="I68" s="42">
        <v>2002109.4399999999</v>
      </c>
      <c r="J68" s="19">
        <v>0</v>
      </c>
      <c r="K68" s="19">
        <v>0</v>
      </c>
      <c r="L68" s="7"/>
      <c r="O68" s="9"/>
    </row>
    <row r="69" spans="1:15" s="5" customFormat="1" ht="27.95" customHeight="1" x14ac:dyDescent="0.2">
      <c r="A69" s="30"/>
      <c r="B69" s="4"/>
      <c r="C69" s="4" t="s">
        <v>12</v>
      </c>
      <c r="D69" s="68" t="s">
        <v>106</v>
      </c>
      <c r="E69" s="70">
        <v>6199247.7599999998</v>
      </c>
      <c r="F69" s="70">
        <v>6199247.7599999998</v>
      </c>
      <c r="G69" s="42">
        <v>0</v>
      </c>
      <c r="H69" s="52">
        <v>162148.63</v>
      </c>
      <c r="I69" s="42">
        <v>0</v>
      </c>
      <c r="J69" s="19">
        <v>0</v>
      </c>
      <c r="K69" s="19">
        <v>0</v>
      </c>
      <c r="L69" s="9"/>
      <c r="O69" s="9"/>
    </row>
    <row r="70" spans="1:15" s="1" customFormat="1" ht="27.95" customHeight="1" x14ac:dyDescent="0.2">
      <c r="A70" s="30"/>
      <c r="B70" s="4" t="s">
        <v>28</v>
      </c>
      <c r="C70" s="4" t="s">
        <v>29</v>
      </c>
      <c r="D70" s="69"/>
      <c r="E70" s="71"/>
      <c r="F70" s="71"/>
      <c r="G70" s="22">
        <v>0</v>
      </c>
      <c r="H70" s="22">
        <v>0</v>
      </c>
      <c r="I70" s="22">
        <v>499799.57</v>
      </c>
      <c r="J70" s="22">
        <v>0</v>
      </c>
      <c r="K70" s="22">
        <v>0</v>
      </c>
      <c r="L70" s="7"/>
      <c r="O70" s="7"/>
    </row>
    <row r="71" spans="1:15" s="1" customFormat="1" ht="27.95" customHeight="1" x14ac:dyDescent="0.2">
      <c r="A71" s="30"/>
      <c r="B71" s="4"/>
      <c r="C71" s="4" t="s">
        <v>12</v>
      </c>
      <c r="D71" s="68" t="s">
        <v>107</v>
      </c>
      <c r="E71" s="66">
        <v>6079500.96</v>
      </c>
      <c r="F71" s="66">
        <v>6079500.96</v>
      </c>
      <c r="G71" s="22">
        <v>0</v>
      </c>
      <c r="H71" s="22">
        <v>82272.570000000007</v>
      </c>
      <c r="I71" s="22">
        <v>0</v>
      </c>
      <c r="J71" s="22">
        <v>0</v>
      </c>
      <c r="K71" s="22">
        <v>0</v>
      </c>
      <c r="L71" s="7"/>
      <c r="O71" s="7"/>
    </row>
    <row r="72" spans="1:15" s="1" customFormat="1" ht="27.95" customHeight="1" x14ac:dyDescent="0.2">
      <c r="A72" s="30"/>
      <c r="B72" s="4" t="s">
        <v>28</v>
      </c>
      <c r="C72" s="4" t="s">
        <v>29</v>
      </c>
      <c r="D72" s="69"/>
      <c r="E72" s="67"/>
      <c r="F72" s="67"/>
      <c r="G72" s="22">
        <f>113952.5+236160.29+141459.6</f>
        <v>491572.39</v>
      </c>
      <c r="H72" s="22">
        <f>+G72</f>
        <v>491572.39</v>
      </c>
      <c r="I72" s="22">
        <v>262636.11</v>
      </c>
      <c r="J72" s="22">
        <v>0</v>
      </c>
      <c r="K72" s="22">
        <v>0</v>
      </c>
      <c r="L72" s="7"/>
      <c r="O72" s="7"/>
    </row>
    <row r="73" spans="1:15" s="1" customFormat="1" ht="27.95" customHeight="1" x14ac:dyDescent="0.2">
      <c r="A73" s="30"/>
      <c r="B73" s="4"/>
      <c r="C73" s="4" t="s">
        <v>12</v>
      </c>
      <c r="D73" s="68" t="s">
        <v>109</v>
      </c>
      <c r="E73" s="66">
        <v>4714642.54</v>
      </c>
      <c r="F73" s="66">
        <v>4714642.54</v>
      </c>
      <c r="G73" s="41">
        <v>0</v>
      </c>
      <c r="H73" s="16">
        <v>1043977.98</v>
      </c>
      <c r="I73" s="22">
        <v>0</v>
      </c>
      <c r="J73" s="22">
        <v>0</v>
      </c>
      <c r="K73" s="22">
        <v>0</v>
      </c>
      <c r="L73" s="7"/>
      <c r="O73" s="7"/>
    </row>
    <row r="74" spans="1:15" s="1" customFormat="1" ht="27.95" customHeight="1" x14ac:dyDescent="0.2">
      <c r="A74" s="30"/>
      <c r="B74" s="4" t="s">
        <v>28</v>
      </c>
      <c r="C74" s="4" t="s">
        <v>29</v>
      </c>
      <c r="D74" s="69"/>
      <c r="E74" s="67"/>
      <c r="F74" s="67"/>
      <c r="G74" s="41">
        <f>333916.64+234472.99+297856.89</f>
        <v>866246.52</v>
      </c>
      <c r="H74" s="41">
        <f>333916.64+234472.99+297856.89</f>
        <v>866246.52</v>
      </c>
      <c r="I74" s="22">
        <v>2026182.23</v>
      </c>
      <c r="J74" s="22">
        <v>0</v>
      </c>
      <c r="K74" s="22">
        <v>0</v>
      </c>
      <c r="L74" s="7"/>
      <c r="O74" s="7"/>
    </row>
    <row r="75" spans="1:15" s="1" customFormat="1" ht="27.95" customHeight="1" x14ac:dyDescent="0.2">
      <c r="A75" s="30"/>
      <c r="B75" s="4"/>
      <c r="C75" s="4" t="s">
        <v>12</v>
      </c>
      <c r="D75" s="68" t="s">
        <v>110</v>
      </c>
      <c r="E75" s="66">
        <v>2832230.75</v>
      </c>
      <c r="F75" s="66">
        <v>2832230.75</v>
      </c>
      <c r="G75" s="22">
        <v>0</v>
      </c>
      <c r="H75" s="16">
        <v>67316.02</v>
      </c>
      <c r="I75" s="22">
        <v>0</v>
      </c>
      <c r="J75" s="22">
        <v>0</v>
      </c>
      <c r="K75" s="22">
        <v>0</v>
      </c>
      <c r="L75" s="7"/>
      <c r="O75" s="7"/>
    </row>
    <row r="76" spans="1:15" s="1" customFormat="1" ht="27.95" customHeight="1" x14ac:dyDescent="0.2">
      <c r="A76" s="30"/>
      <c r="B76" s="4" t="s">
        <v>28</v>
      </c>
      <c r="C76" s="4" t="s">
        <v>29</v>
      </c>
      <c r="D76" s="69"/>
      <c r="E76" s="67"/>
      <c r="F76" s="67"/>
      <c r="G76" s="22">
        <v>31455.3</v>
      </c>
      <c r="H76" s="22">
        <v>31455.3</v>
      </c>
      <c r="I76" s="22">
        <v>39319.129999999997</v>
      </c>
      <c r="J76" s="22">
        <v>0</v>
      </c>
      <c r="K76" s="22">
        <v>0</v>
      </c>
      <c r="L76" s="7"/>
      <c r="O76" s="7"/>
    </row>
    <row r="77" spans="1:15" s="1" customFormat="1" ht="27.95" customHeight="1" x14ac:dyDescent="0.2">
      <c r="A77" s="30"/>
      <c r="B77" s="4"/>
      <c r="C77" s="4" t="s">
        <v>12</v>
      </c>
      <c r="D77" s="68" t="s">
        <v>111</v>
      </c>
      <c r="E77" s="66">
        <v>4520666.51</v>
      </c>
      <c r="F77" s="66">
        <v>4520666.51</v>
      </c>
      <c r="G77" s="41">
        <v>0</v>
      </c>
      <c r="H77" s="41">
        <v>94891.75</v>
      </c>
      <c r="I77" s="22">
        <v>0</v>
      </c>
      <c r="J77" s="22">
        <v>0</v>
      </c>
      <c r="K77" s="22">
        <v>0</v>
      </c>
      <c r="L77" s="7"/>
      <c r="O77" s="7"/>
    </row>
    <row r="78" spans="1:15" s="1" customFormat="1" ht="27.95" customHeight="1" x14ac:dyDescent="0.2">
      <c r="A78" s="30"/>
      <c r="B78" s="4" t="s">
        <v>28</v>
      </c>
      <c r="C78" s="4" t="s">
        <v>29</v>
      </c>
      <c r="D78" s="69"/>
      <c r="E78" s="67"/>
      <c r="F78" s="67"/>
      <c r="G78" s="41">
        <v>0</v>
      </c>
      <c r="H78" s="41">
        <v>0</v>
      </c>
      <c r="I78" s="22">
        <v>132722.81</v>
      </c>
      <c r="J78" s="22">
        <v>0</v>
      </c>
      <c r="K78" s="22">
        <v>0</v>
      </c>
      <c r="L78" s="7"/>
      <c r="O78" s="7"/>
    </row>
    <row r="79" spans="1:15" s="1" customFormat="1" ht="27.95" customHeight="1" x14ac:dyDescent="0.2">
      <c r="A79" s="30"/>
      <c r="B79" s="4" t="s">
        <v>24</v>
      </c>
      <c r="C79" s="4" t="s">
        <v>11</v>
      </c>
      <c r="D79" s="18" t="s">
        <v>56</v>
      </c>
      <c r="E79" s="22">
        <v>1226694.21</v>
      </c>
      <c r="F79" s="41">
        <v>597252.64</v>
      </c>
      <c r="G79" s="22">
        <v>312409.76</v>
      </c>
      <c r="H79" s="41">
        <v>387115.71</v>
      </c>
      <c r="I79" s="22">
        <v>0</v>
      </c>
      <c r="J79" s="22">
        <v>0</v>
      </c>
      <c r="K79" s="22">
        <v>0</v>
      </c>
      <c r="L79" s="17"/>
      <c r="O79" s="7"/>
    </row>
    <row r="80" spans="1:15" s="1" customFormat="1" ht="27.95" customHeight="1" x14ac:dyDescent="0.2">
      <c r="A80" s="30"/>
      <c r="B80" s="4" t="s">
        <v>24</v>
      </c>
      <c r="C80" s="4" t="s">
        <v>11</v>
      </c>
      <c r="D80" s="18" t="s">
        <v>57</v>
      </c>
      <c r="E80" s="22">
        <v>7454730.9800000004</v>
      </c>
      <c r="F80" s="22">
        <v>6338521.3300000001</v>
      </c>
      <c r="G80" s="22">
        <v>1404036.42</v>
      </c>
      <c r="H80" s="22">
        <f>4312375.82+G80</f>
        <v>5716412.2400000002</v>
      </c>
      <c r="I80" s="22">
        <v>0</v>
      </c>
      <c r="J80" s="22">
        <v>0</v>
      </c>
      <c r="K80" s="22">
        <v>0</v>
      </c>
      <c r="L80" s="7"/>
      <c r="O80" s="7"/>
    </row>
    <row r="81" spans="1:17" s="5" customFormat="1" ht="27.95" customHeight="1" x14ac:dyDescent="0.2">
      <c r="A81" s="30"/>
      <c r="B81" s="4" t="s">
        <v>59</v>
      </c>
      <c r="C81" s="4" t="s">
        <v>51</v>
      </c>
      <c r="D81" s="4" t="s">
        <v>108</v>
      </c>
      <c r="E81" s="16">
        <v>2700000</v>
      </c>
      <c r="F81" s="16">
        <v>2243000</v>
      </c>
      <c r="G81" s="16">
        <v>0</v>
      </c>
      <c r="H81" s="16">
        <v>972000</v>
      </c>
      <c r="I81" s="16">
        <v>169492.5</v>
      </c>
      <c r="J81" s="16">
        <v>0</v>
      </c>
      <c r="K81" s="16">
        <v>0</v>
      </c>
      <c r="L81" s="9"/>
      <c r="O81" s="9"/>
    </row>
    <row r="82" spans="1:17" s="5" customFormat="1" ht="27.95" customHeight="1" x14ac:dyDescent="0.2">
      <c r="A82" s="30"/>
      <c r="B82" s="4" t="s">
        <v>116</v>
      </c>
      <c r="C82" s="4" t="s">
        <v>51</v>
      </c>
      <c r="D82" s="4" t="s">
        <v>115</v>
      </c>
      <c r="E82" s="16">
        <v>600000</v>
      </c>
      <c r="F82" s="16">
        <v>600000</v>
      </c>
      <c r="G82" s="16">
        <v>300000</v>
      </c>
      <c r="H82" s="16">
        <v>300000</v>
      </c>
      <c r="I82" s="16">
        <v>41340.519999999997</v>
      </c>
      <c r="J82" s="16">
        <v>0</v>
      </c>
      <c r="K82" s="16">
        <v>0</v>
      </c>
      <c r="L82" s="9"/>
      <c r="O82" s="9"/>
    </row>
    <row r="83" spans="1:17" s="1" customFormat="1" ht="27.95" customHeight="1" x14ac:dyDescent="0.2">
      <c r="A83" s="30"/>
      <c r="B83" s="20" t="s">
        <v>83</v>
      </c>
      <c r="C83" s="4" t="s">
        <v>11</v>
      </c>
      <c r="D83" s="18" t="s">
        <v>112</v>
      </c>
      <c r="E83" s="22">
        <v>4133009.83</v>
      </c>
      <c r="F83" s="22">
        <v>3513058.35</v>
      </c>
      <c r="G83" s="22">
        <v>0</v>
      </c>
      <c r="H83" s="22">
        <v>0</v>
      </c>
      <c r="I83" s="41">
        <v>3019414.27</v>
      </c>
      <c r="J83" s="22">
        <v>0</v>
      </c>
      <c r="K83" s="22">
        <v>0</v>
      </c>
      <c r="L83" s="7"/>
      <c r="O83" s="7"/>
    </row>
    <row r="84" spans="1:17" s="1" customFormat="1" ht="27.95" customHeight="1" x14ac:dyDescent="0.2">
      <c r="A84" s="30"/>
      <c r="B84" s="20" t="s">
        <v>83</v>
      </c>
      <c r="C84" s="4" t="s">
        <v>11</v>
      </c>
      <c r="D84" s="56" t="s">
        <v>105</v>
      </c>
      <c r="E84" s="22">
        <v>40000000</v>
      </c>
      <c r="F84" s="22">
        <v>40000000</v>
      </c>
      <c r="G84" s="22">
        <v>0</v>
      </c>
      <c r="H84" s="22">
        <v>0</v>
      </c>
      <c r="I84" s="41">
        <v>2977522.12</v>
      </c>
      <c r="J84" s="22">
        <v>0</v>
      </c>
      <c r="K84" s="22">
        <v>0</v>
      </c>
      <c r="L84" s="7"/>
      <c r="O84" s="7"/>
    </row>
    <row r="85" spans="1:17" s="37" customFormat="1" ht="27.95" customHeight="1" x14ac:dyDescent="0.2">
      <c r="A85" s="72" t="s">
        <v>74</v>
      </c>
      <c r="B85" s="73"/>
      <c r="C85" s="73"/>
      <c r="D85" s="73"/>
      <c r="E85" s="73"/>
      <c r="F85" s="73"/>
      <c r="G85" s="73"/>
      <c r="H85" s="73"/>
      <c r="I85" s="73"/>
      <c r="J85" s="73"/>
      <c r="K85" s="74"/>
      <c r="L85" s="36"/>
      <c r="O85" s="36"/>
    </row>
    <row r="86" spans="1:17" s="1" customFormat="1" ht="27.95" customHeight="1" x14ac:dyDescent="0.2">
      <c r="A86" s="29"/>
      <c r="B86" s="4" t="s">
        <v>22</v>
      </c>
      <c r="C86" s="4" t="s">
        <v>11</v>
      </c>
      <c r="D86" s="4" t="s">
        <v>14</v>
      </c>
      <c r="E86" s="16">
        <v>74640</v>
      </c>
      <c r="F86" s="16">
        <v>59712</v>
      </c>
      <c r="G86" s="16">
        <v>5352.97</v>
      </c>
      <c r="H86" s="16">
        <f>+G86</f>
        <v>5352.97</v>
      </c>
      <c r="I86" s="16">
        <v>17985.02</v>
      </c>
      <c r="J86" s="16">
        <v>0</v>
      </c>
      <c r="K86" s="16">
        <v>0</v>
      </c>
      <c r="L86" s="7"/>
      <c r="O86" s="7"/>
    </row>
    <row r="87" spans="1:17" s="1" customFormat="1" ht="27.95" customHeight="1" x14ac:dyDescent="0.2">
      <c r="A87" s="30"/>
      <c r="B87" s="20" t="s">
        <v>24</v>
      </c>
      <c r="C87" s="4" t="s">
        <v>11</v>
      </c>
      <c r="D87" s="20" t="s">
        <v>13</v>
      </c>
      <c r="E87" s="19">
        <v>3508355.62</v>
      </c>
      <c r="F87" s="19">
        <v>2982102.28</v>
      </c>
      <c r="G87" s="19">
        <f>82323.6-3682.69</f>
        <v>78640.91</v>
      </c>
      <c r="H87" s="19">
        <v>1767729</v>
      </c>
      <c r="I87" s="19">
        <v>0</v>
      </c>
      <c r="J87" s="19">
        <v>0</v>
      </c>
      <c r="K87" s="19">
        <v>0</v>
      </c>
      <c r="L87" s="7"/>
      <c r="O87" s="7"/>
    </row>
    <row r="88" spans="1:17" s="1" customFormat="1" ht="39.75" customHeight="1" x14ac:dyDescent="0.2">
      <c r="A88" s="31"/>
      <c r="B88" s="20" t="s">
        <v>83</v>
      </c>
      <c r="C88" s="20" t="s">
        <v>11</v>
      </c>
      <c r="D88" s="20" t="s">
        <v>84</v>
      </c>
      <c r="E88" s="19">
        <v>1293000</v>
      </c>
      <c r="F88" s="19">
        <v>1293000</v>
      </c>
      <c r="G88" s="19">
        <v>193950</v>
      </c>
      <c r="H88" s="19">
        <v>193950</v>
      </c>
      <c r="I88" s="19">
        <v>149878.44</v>
      </c>
      <c r="J88" s="19">
        <v>0</v>
      </c>
      <c r="K88" s="19">
        <v>0</v>
      </c>
      <c r="L88" s="23"/>
      <c r="M88" s="24"/>
      <c r="N88" s="24"/>
      <c r="O88" s="23"/>
      <c r="P88" s="24"/>
      <c r="Q88" s="24"/>
    </row>
    <row r="89" spans="1:17" s="37" customFormat="1" ht="27.95" customHeight="1" x14ac:dyDescent="0.2">
      <c r="A89" s="72" t="s">
        <v>75</v>
      </c>
      <c r="B89" s="73"/>
      <c r="C89" s="73"/>
      <c r="D89" s="73"/>
      <c r="E89" s="73"/>
      <c r="F89" s="73"/>
      <c r="G89" s="73"/>
      <c r="H89" s="73"/>
      <c r="I89" s="73"/>
      <c r="J89" s="73"/>
      <c r="K89" s="74"/>
      <c r="L89" s="36"/>
      <c r="O89" s="36"/>
    </row>
    <row r="90" spans="1:17" s="1" customFormat="1" ht="27.95" customHeight="1" x14ac:dyDescent="0.2">
      <c r="A90" s="30"/>
      <c r="B90" s="4" t="s">
        <v>19</v>
      </c>
      <c r="C90" s="4" t="s">
        <v>11</v>
      </c>
      <c r="D90" s="4" t="s">
        <v>58</v>
      </c>
      <c r="E90" s="16" t="s">
        <v>15</v>
      </c>
      <c r="F90" s="16">
        <v>162683.20000000001</v>
      </c>
      <c r="G90" s="16">
        <v>26720.94</v>
      </c>
      <c r="H90" s="16">
        <f>+G90</f>
        <v>26720.94</v>
      </c>
      <c r="I90" s="16">
        <v>39349.22</v>
      </c>
      <c r="J90" s="16">
        <v>0</v>
      </c>
      <c r="K90" s="16">
        <v>0</v>
      </c>
      <c r="L90" s="7"/>
      <c r="O90" s="7"/>
    </row>
    <row r="91" spans="1:17" s="1" customFormat="1" ht="27.95" customHeight="1" x14ac:dyDescent="0.2">
      <c r="A91" s="30"/>
      <c r="B91" s="4" t="s">
        <v>128</v>
      </c>
      <c r="C91" s="4" t="s">
        <v>11</v>
      </c>
      <c r="D91" s="4" t="s">
        <v>129</v>
      </c>
      <c r="E91" s="16">
        <v>94990</v>
      </c>
      <c r="F91" s="16">
        <v>75992</v>
      </c>
      <c r="G91" s="16">
        <v>0</v>
      </c>
      <c r="H91" s="16">
        <v>0</v>
      </c>
      <c r="I91" s="16">
        <v>61179.5</v>
      </c>
      <c r="J91" s="16">
        <v>0</v>
      </c>
      <c r="K91" s="16">
        <v>0</v>
      </c>
      <c r="L91" s="7"/>
      <c r="O91" s="7"/>
    </row>
    <row r="92" spans="1:17" s="5" customFormat="1" ht="27.95" customHeight="1" x14ac:dyDescent="0.2">
      <c r="A92" s="30"/>
      <c r="B92" s="4" t="s">
        <v>21</v>
      </c>
      <c r="C92" s="4" t="s">
        <v>20</v>
      </c>
      <c r="D92" s="4" t="s">
        <v>16</v>
      </c>
      <c r="E92" s="16">
        <v>476206.69</v>
      </c>
      <c r="F92" s="16">
        <v>9689.6299999999992</v>
      </c>
      <c r="G92" s="16">
        <v>1677.41</v>
      </c>
      <c r="H92" s="16">
        <f>5982.02+G92</f>
        <v>7659.43</v>
      </c>
      <c r="I92" s="16">
        <v>0</v>
      </c>
      <c r="J92" s="16">
        <v>0</v>
      </c>
      <c r="K92" s="16">
        <v>0</v>
      </c>
      <c r="L92" s="9"/>
      <c r="O92" s="9"/>
    </row>
    <row r="93" spans="1:17" s="5" customFormat="1" ht="27.95" customHeight="1" x14ac:dyDescent="0.2">
      <c r="A93" s="30"/>
      <c r="B93" s="4" t="s">
        <v>21</v>
      </c>
      <c r="C93" s="4" t="s">
        <v>20</v>
      </c>
      <c r="D93" s="4" t="s">
        <v>17</v>
      </c>
      <c r="E93" s="16">
        <v>238709.65</v>
      </c>
      <c r="F93" s="16">
        <v>5292.38</v>
      </c>
      <c r="G93" s="16">
        <v>523.69000000000005</v>
      </c>
      <c r="H93" s="16">
        <f>4607.26+G93</f>
        <v>5130.9500000000007</v>
      </c>
      <c r="I93" s="16">
        <v>0</v>
      </c>
      <c r="J93" s="16">
        <v>0</v>
      </c>
      <c r="K93" s="16">
        <v>0</v>
      </c>
      <c r="L93" s="9"/>
      <c r="O93" s="9"/>
    </row>
    <row r="94" spans="1:17" s="1" customFormat="1" ht="27.95" customHeight="1" x14ac:dyDescent="0.2">
      <c r="A94" s="43"/>
      <c r="B94" s="4" t="s">
        <v>126</v>
      </c>
      <c r="C94" s="4" t="s">
        <v>52</v>
      </c>
      <c r="D94" s="4" t="s">
        <v>127</v>
      </c>
      <c r="E94" s="16">
        <v>77842.5</v>
      </c>
      <c r="F94" s="16">
        <v>66166.12</v>
      </c>
      <c r="G94" s="16">
        <v>26000</v>
      </c>
      <c r="H94" s="16">
        <v>26000</v>
      </c>
      <c r="I94" s="16">
        <v>9869.85</v>
      </c>
      <c r="J94" s="16">
        <v>0</v>
      </c>
      <c r="K94" s="16">
        <v>0</v>
      </c>
      <c r="L94" s="7"/>
      <c r="O94" s="7"/>
    </row>
    <row r="95" spans="1:17" s="1" customFormat="1" ht="27.95" customHeight="1" x14ac:dyDescent="0.2">
      <c r="A95" s="43"/>
      <c r="B95" s="4" t="s">
        <v>126</v>
      </c>
      <c r="C95" s="4" t="s">
        <v>52</v>
      </c>
      <c r="D95" s="4" t="s">
        <v>130</v>
      </c>
      <c r="E95" s="16">
        <v>900000</v>
      </c>
      <c r="F95" s="16">
        <v>900000</v>
      </c>
      <c r="G95" s="16">
        <v>180000</v>
      </c>
      <c r="H95" s="16">
        <v>180000</v>
      </c>
      <c r="I95" s="16">
        <v>58008.58</v>
      </c>
      <c r="J95" s="16">
        <v>0</v>
      </c>
      <c r="K95" s="16">
        <v>0</v>
      </c>
      <c r="L95" s="7"/>
      <c r="O95" s="7"/>
    </row>
    <row r="96" spans="1:17" s="5" customFormat="1" ht="39.75" customHeight="1" x14ac:dyDescent="0.2">
      <c r="A96" s="30"/>
      <c r="B96" s="4" t="s">
        <v>66</v>
      </c>
      <c r="C96" s="4" t="s">
        <v>51</v>
      </c>
      <c r="D96" s="4" t="s">
        <v>23</v>
      </c>
      <c r="E96" s="16">
        <v>208716.34</v>
      </c>
      <c r="F96" s="16">
        <v>4278.6099999999997</v>
      </c>
      <c r="G96" s="16">
        <v>855.72</v>
      </c>
      <c r="H96" s="16">
        <f>3422.89+G96</f>
        <v>4278.6099999999997</v>
      </c>
      <c r="I96" s="16">
        <v>0</v>
      </c>
      <c r="J96" s="16">
        <v>0</v>
      </c>
      <c r="K96" s="16">
        <v>0</v>
      </c>
      <c r="L96" s="9"/>
      <c r="O96" s="9"/>
    </row>
    <row r="97" spans="1:15" s="37" customFormat="1" ht="27.95" customHeight="1" x14ac:dyDescent="0.2">
      <c r="A97" s="72" t="s">
        <v>76</v>
      </c>
      <c r="B97" s="73"/>
      <c r="C97" s="73"/>
      <c r="D97" s="73"/>
      <c r="E97" s="73"/>
      <c r="F97" s="73"/>
      <c r="G97" s="73"/>
      <c r="H97" s="73"/>
      <c r="I97" s="73"/>
      <c r="J97" s="73"/>
      <c r="K97" s="74"/>
      <c r="L97" s="36"/>
      <c r="O97" s="36"/>
    </row>
    <row r="98" spans="1:15" s="1" customFormat="1" ht="39.75" customHeight="1" x14ac:dyDescent="0.2">
      <c r="A98" s="30"/>
      <c r="B98" s="4" t="s">
        <v>62</v>
      </c>
      <c r="C98" s="4" t="s">
        <v>132</v>
      </c>
      <c r="D98" s="4" t="s">
        <v>63</v>
      </c>
      <c r="E98" s="40">
        <v>57592.22</v>
      </c>
      <c r="F98" s="40">
        <v>57592.22</v>
      </c>
      <c r="G98" s="10">
        <v>245</v>
      </c>
      <c r="H98" s="10">
        <f>43454.41+G98</f>
        <v>43699.41</v>
      </c>
      <c r="I98" s="10">
        <v>15699.13</v>
      </c>
      <c r="J98" s="10">
        <v>0</v>
      </c>
      <c r="K98" s="10">
        <v>0</v>
      </c>
      <c r="L98" s="25"/>
      <c r="M98" s="26"/>
      <c r="O98" s="7"/>
    </row>
    <row r="99" spans="1:15" s="1" customFormat="1" ht="39.75" customHeight="1" x14ac:dyDescent="0.2">
      <c r="A99" s="30"/>
      <c r="B99" s="4" t="s">
        <v>66</v>
      </c>
      <c r="C99" s="4" t="s">
        <v>51</v>
      </c>
      <c r="D99" s="4" t="s">
        <v>65</v>
      </c>
      <c r="E99" s="48">
        <v>4579.01</v>
      </c>
      <c r="F99" s="48">
        <v>4579.01</v>
      </c>
      <c r="G99" s="48">
        <v>4579.01</v>
      </c>
      <c r="H99" s="48">
        <v>4579.01</v>
      </c>
      <c r="I99" s="48">
        <v>2530.1</v>
      </c>
      <c r="J99" s="10">
        <v>0</v>
      </c>
      <c r="K99" s="10">
        <v>0</v>
      </c>
      <c r="L99" s="25"/>
      <c r="M99" s="26"/>
      <c r="O99" s="7"/>
    </row>
    <row r="100" spans="1:15" s="1" customFormat="1" ht="39.75" customHeight="1" x14ac:dyDescent="0.2">
      <c r="A100" s="30"/>
      <c r="B100" s="4" t="s">
        <v>66</v>
      </c>
      <c r="C100" s="4" t="s">
        <v>51</v>
      </c>
      <c r="D100" s="4" t="s">
        <v>64</v>
      </c>
      <c r="E100" s="48">
        <v>5000</v>
      </c>
      <c r="F100" s="48">
        <v>5000</v>
      </c>
      <c r="G100" s="48">
        <v>2000</v>
      </c>
      <c r="H100" s="48">
        <v>5000</v>
      </c>
      <c r="I100" s="48">
        <v>3966.36</v>
      </c>
      <c r="J100" s="10">
        <v>0</v>
      </c>
      <c r="K100" s="10">
        <v>0</v>
      </c>
      <c r="L100" s="25"/>
      <c r="M100" s="26"/>
      <c r="O100" s="7"/>
    </row>
    <row r="101" spans="1:15" s="1" customFormat="1" ht="27.95" customHeight="1" x14ac:dyDescent="0.2">
      <c r="A101" s="30"/>
      <c r="B101" s="4" t="s">
        <v>87</v>
      </c>
      <c r="C101" s="4" t="s">
        <v>51</v>
      </c>
      <c r="D101" s="4" t="s">
        <v>88</v>
      </c>
      <c r="E101" s="40">
        <v>292327.42</v>
      </c>
      <c r="F101" s="40">
        <v>292327.42</v>
      </c>
      <c r="G101" s="10">
        <v>46447.9</v>
      </c>
      <c r="H101" s="10">
        <v>46447.9</v>
      </c>
      <c r="I101" s="10">
        <v>6067.28</v>
      </c>
      <c r="J101" s="10">
        <v>0</v>
      </c>
      <c r="K101" s="10">
        <v>0</v>
      </c>
      <c r="L101" s="25"/>
      <c r="M101" s="26"/>
      <c r="O101" s="7"/>
    </row>
    <row r="102" spans="1:15" s="5" customFormat="1" ht="27.95" customHeight="1" x14ac:dyDescent="0.2">
      <c r="A102" s="30"/>
      <c r="B102" s="4" t="s">
        <v>18</v>
      </c>
      <c r="C102" s="4" t="s">
        <v>51</v>
      </c>
      <c r="D102" s="4" t="s">
        <v>6</v>
      </c>
      <c r="E102" s="40">
        <v>60800</v>
      </c>
      <c r="F102" s="40">
        <v>60800</v>
      </c>
      <c r="G102" s="10">
        <v>0</v>
      </c>
      <c r="H102" s="10">
        <v>48640</v>
      </c>
      <c r="I102" s="10">
        <v>10811.59</v>
      </c>
      <c r="J102" s="10">
        <v>0</v>
      </c>
      <c r="K102" s="10">
        <v>0</v>
      </c>
      <c r="L102" s="25"/>
      <c r="M102" s="26"/>
      <c r="O102" s="9"/>
    </row>
    <row r="103" spans="1:15" s="1" customFormat="1" ht="25.5" x14ac:dyDescent="0.2">
      <c r="A103" s="30"/>
      <c r="B103" s="4" t="s">
        <v>85</v>
      </c>
      <c r="C103" s="4" t="s">
        <v>132</v>
      </c>
      <c r="D103" s="4" t="s">
        <v>89</v>
      </c>
      <c r="E103" s="40">
        <v>75788.100000000006</v>
      </c>
      <c r="F103" s="40">
        <v>75788.100000000006</v>
      </c>
      <c r="G103" s="10" t="s">
        <v>86</v>
      </c>
      <c r="H103" s="10" t="s">
        <v>86</v>
      </c>
      <c r="I103" s="10">
        <v>3170</v>
      </c>
      <c r="J103" s="10">
        <v>0</v>
      </c>
      <c r="K103" s="10">
        <v>0</v>
      </c>
      <c r="L103" s="25"/>
      <c r="M103" s="26"/>
      <c r="O103" s="7"/>
    </row>
    <row r="104" spans="1:15" s="1" customFormat="1" ht="27.95" customHeight="1" x14ac:dyDescent="0.2">
      <c r="A104" s="31"/>
      <c r="B104" s="4" t="s">
        <v>22</v>
      </c>
      <c r="C104" s="4" t="s">
        <v>11</v>
      </c>
      <c r="D104" s="4" t="s">
        <v>90</v>
      </c>
      <c r="E104" s="40">
        <v>56304</v>
      </c>
      <c r="F104" s="40">
        <v>56304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25"/>
      <c r="M104" s="26"/>
      <c r="O104" s="7"/>
    </row>
    <row r="105" spans="1:15" x14ac:dyDescent="0.2">
      <c r="L105" s="8"/>
    </row>
    <row r="108" spans="1:15" x14ac:dyDescent="0.2">
      <c r="F108" s="6"/>
    </row>
    <row r="110" spans="1:15" x14ac:dyDescent="0.2">
      <c r="F110" s="6"/>
    </row>
  </sheetData>
  <mergeCells count="33">
    <mergeCell ref="A1:K1"/>
    <mergeCell ref="A2:K2"/>
    <mergeCell ref="D34:D35"/>
    <mergeCell ref="D38:D39"/>
    <mergeCell ref="D40:D41"/>
    <mergeCell ref="D42:D43"/>
    <mergeCell ref="D44:D45"/>
    <mergeCell ref="A97:K97"/>
    <mergeCell ref="A4:K4"/>
    <mergeCell ref="A11:K11"/>
    <mergeCell ref="A29:K29"/>
    <mergeCell ref="A33:K33"/>
    <mergeCell ref="A85:K85"/>
    <mergeCell ref="A89:K89"/>
    <mergeCell ref="D36:D37"/>
    <mergeCell ref="D63:D64"/>
    <mergeCell ref="D65:D66"/>
    <mergeCell ref="D67:D68"/>
    <mergeCell ref="D73:D74"/>
    <mergeCell ref="E73:E74"/>
    <mergeCell ref="F73:F74"/>
    <mergeCell ref="D75:D76"/>
    <mergeCell ref="D77:D78"/>
    <mergeCell ref="E75:E76"/>
    <mergeCell ref="F75:F76"/>
    <mergeCell ref="E77:E78"/>
    <mergeCell ref="F77:F78"/>
    <mergeCell ref="D69:D70"/>
    <mergeCell ref="E69:E70"/>
    <mergeCell ref="F69:F70"/>
    <mergeCell ref="D71:D72"/>
    <mergeCell ref="E71:E72"/>
    <mergeCell ref="F71:F72"/>
  </mergeCells>
  <phoneticPr fontId="0" type="noConversion"/>
  <conditionalFormatting sqref="G42">
    <cfRule type="duplicateValues" dxfId="4" priority="13"/>
  </conditionalFormatting>
  <conditionalFormatting sqref="G40">
    <cfRule type="duplicateValues" dxfId="3" priority="10"/>
  </conditionalFormatting>
  <conditionalFormatting sqref="I44">
    <cfRule type="duplicateValues" dxfId="2" priority="7"/>
  </conditionalFormatting>
  <conditionalFormatting sqref="G44">
    <cfRule type="duplicateValues" dxfId="1" priority="16"/>
  </conditionalFormatting>
  <conditionalFormatting sqref="G35 G39">
    <cfRule type="duplicateValues" dxfId="0" priority="17"/>
  </conditionalFormatting>
  <pageMargins left="0.59055118110236227" right="0.59055118110236227" top="0.74803149606299213" bottom="0.74803149606299213" header="0.31496062992125984" footer="0.31496062992125984"/>
  <pageSetup paperSize="9" scale="53" fitToHeight="0" orientation="landscape" r:id="rId1"/>
  <headerFooter alignWithMargins="0"/>
  <ignoredErrors>
    <ignoredError sqref="H13:H14 G64 H98 H96 H24 H5:H7 H90 H92:H93 H15:H21 H86 G87 H35:H39 G51:G53 G46:G47 H47:H50 H45 E42:H44 E45:G45 H52:H53 E41:G41 G30 H32 I41" unlockedFormula="1"/>
    <ignoredError sqref="H63" formula="1"/>
    <ignoredError sqref="H58:H62 H46 H51 H41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IspisZahtjevaRviRazdobljaSumira</vt:lpstr>
      <vt:lpstr>IspisZahtjevaRviRazdobljaSumira!Print_Area</vt:lpstr>
      <vt:lpstr>IspisZahtjevaRviRazdobljaSumira!Print_Titles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2024-04-05T10:22:09Z</dcterms:created>
  <dcterms:modified xsi:type="dcterms:W3CDTF">2025-05-19T08:48:16Z</dcterms:modified>
</cp:coreProperties>
</file>